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firstSheet="1" activeTab="1"/>
  </bookViews>
  <sheets>
    <sheet name="Measure Table - Pre Part Load" sheetId="1" r:id="rId1"/>
    <sheet name="MeasureTable" sheetId="2" r:id="rId2"/>
    <sheet name="ProData" sheetId="3" r:id="rId3"/>
    <sheet name="HP Conversions" sheetId="4" r:id="rId4"/>
    <sheet name="CAC &amp; HP Convert Use &amp; Savings" sheetId="5" r:id="rId5"/>
    <sheet name="CAC &amp; HP Use &amp; Savings" sheetId="6" r:id="rId6"/>
    <sheet name="Central AC and HP Cost vs SEER" sheetId="7" r:id="rId7"/>
    <sheet name="Zonal to Ducted System Cost" sheetId="8" r:id="rId8"/>
    <sheet name="Energy Star Central AC Models" sheetId="9" r:id="rId9"/>
    <sheet name="Energy Star Heat Pump Models" sheetId="10" r:id="rId10"/>
    <sheet name="SGC SubMetered Use " sheetId="11" r:id="rId11"/>
    <sheet name="Sales Wght Avg SEER by Vintage " sheetId="12" r:id="rId12"/>
    <sheet name="LookupTable" sheetId="13" r:id="rId13"/>
  </sheets>
  <externalReferences>
    <externalReference r:id="rId16"/>
    <externalReference r:id="rId17"/>
    <externalReference r:id="rId18"/>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4">'CAC &amp; HP Convert Use &amp; Savings'!$O$52:$AA$79</definedName>
    <definedName name="_xlnm.Print_Area" localSheetId="5">'CAC &amp; HP Use &amp; Savings'!$A$1:$J$16</definedName>
    <definedName name="_xlnm.Print_Area" localSheetId="3">'HP Conversions'!#REF!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8">'Energy Star Central AC Models'!$A$2:$D$190</definedName>
    <definedName name="TABLE" localSheetId="9">'Energy Star Heat Pump Models'!$A$2:$D$189</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A1" authorId="0">
      <text>
        <r>
          <rPr>
            <b/>
            <sz val="8"/>
            <rFont val="Tahoma"/>
            <family val="0"/>
          </rPr>
          <t>Tom Eckman:</t>
        </r>
        <r>
          <rPr>
            <sz val="8"/>
            <rFont val="Tahoma"/>
            <family val="0"/>
          </rPr>
          <t xml:space="preserve">
Description of conservation or renewable resource technology, measure or practice.</t>
        </r>
      </text>
    </comment>
  </commentList>
</comments>
</file>

<file path=xl/comments2.xml><?xml version="1.0" encoding="utf-8"?>
<comments xmlns="http://schemas.openxmlformats.org/spreadsheetml/2006/main">
  <authors>
    <author>Tom Eckman</author>
  </authors>
  <commentList>
    <comment ref="J3" authorId="0">
      <text>
        <r>
          <rPr>
            <b/>
            <sz val="10"/>
            <rFont val="Tahoma"/>
            <family val="2"/>
          </rPr>
          <t>Tom Eckman:</t>
        </r>
        <r>
          <rPr>
            <sz val="10"/>
            <rFont val="Tahoma"/>
            <family val="2"/>
          </rPr>
          <t xml:space="preserve">
Does not include transmission and distribution system line losses.</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K3" authorId="0">
      <text>
        <r>
          <rPr>
            <b/>
            <sz val="10"/>
            <rFont val="Tahoma"/>
            <family val="2"/>
          </rPr>
          <t>Tom Eckman:</t>
        </r>
        <r>
          <rPr>
            <sz val="10"/>
            <rFont val="Tahoma"/>
            <family val="2"/>
          </rPr>
          <t xml:space="preserve">
Includes transmission and distribution system line losses.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G3" authorId="0">
      <text>
        <r>
          <rPr>
            <b/>
            <sz val="8"/>
            <rFont val="Tahoma"/>
            <family val="0"/>
          </rPr>
          <t>Tom Eckman:</t>
        </r>
        <r>
          <rPr>
            <sz val="8"/>
            <rFont val="Tahoma"/>
            <family val="0"/>
          </rPr>
          <t xml:space="preserve">
Incremental cost of periodic capital replacements needed to maintain technology, measure or practice, e.g. heat pump compressor replacements.</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4.xml><?xml version="1.0" encoding="utf-8"?>
<comments xmlns="http://schemas.openxmlformats.org/spreadsheetml/2006/main">
  <authors>
    <author>Tom Eckman</author>
  </authors>
  <commentList>
    <comment ref="F6" authorId="0">
      <text>
        <r>
          <rPr>
            <b/>
            <sz val="10"/>
            <rFont val="Tahoma"/>
            <family val="2"/>
          </rPr>
          <t>Tom Eckman: Based on DOE estimate of annual maintenance cost supplied by ARI.</t>
        </r>
        <r>
          <rPr>
            <sz val="8"/>
            <rFont val="Tahoma"/>
            <family val="0"/>
          </rPr>
          <t xml:space="preserve">
</t>
        </r>
      </text>
    </comment>
    <comment ref="E6" authorId="0">
      <text>
        <r>
          <rPr>
            <b/>
            <sz val="10"/>
            <rFont val="Tahoma"/>
            <family val="2"/>
          </rPr>
          <t>Tom Eckman: Cost estimate based on cost estimates from Art Burger, Valley Homes, Yakima, WA &amp; RSEP research for PGE.</t>
        </r>
      </text>
    </comment>
    <comment ref="D6" authorId="0">
      <text>
        <r>
          <rPr>
            <b/>
            <sz val="8"/>
            <rFont val="Tahoma"/>
            <family val="0"/>
          </rPr>
          <t>Tom Eckman:</t>
        </r>
        <r>
          <rPr>
            <sz val="8"/>
            <rFont val="Tahoma"/>
            <family val="0"/>
          </rPr>
          <t xml:space="preserve">
Based on DOE Central Air Conditioner and Heat Pump SANOPR as revised 6/2000</t>
        </r>
      </text>
    </comment>
    <comment ref="E8"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24"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26"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42"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44"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8" authorId="0">
      <text>
        <r>
          <rPr>
            <b/>
            <sz val="10"/>
            <rFont val="Tahoma"/>
            <family val="2"/>
          </rPr>
          <t>Tom Eckman: Based on DOE estimate of annual maintenance cost supplied by ARI.</t>
        </r>
        <r>
          <rPr>
            <sz val="8"/>
            <rFont val="Tahoma"/>
            <family val="0"/>
          </rPr>
          <t xml:space="preserve">
</t>
        </r>
      </text>
    </comment>
    <comment ref="F24" authorId="0">
      <text>
        <r>
          <rPr>
            <b/>
            <sz val="10"/>
            <rFont val="Tahoma"/>
            <family val="2"/>
          </rPr>
          <t>Tom Eckman: Based on DOE estimate of annual maintenance cost supplied by ARI.</t>
        </r>
        <r>
          <rPr>
            <sz val="8"/>
            <rFont val="Tahoma"/>
            <family val="0"/>
          </rPr>
          <t xml:space="preserve">
</t>
        </r>
      </text>
    </comment>
    <comment ref="F26" authorId="0">
      <text>
        <r>
          <rPr>
            <b/>
            <sz val="10"/>
            <rFont val="Tahoma"/>
            <family val="2"/>
          </rPr>
          <t>Tom Eckman: Based on DOE estimate of annual maintenance cost supplied by ARI.</t>
        </r>
        <r>
          <rPr>
            <sz val="8"/>
            <rFont val="Tahoma"/>
            <family val="0"/>
          </rPr>
          <t xml:space="preserve">
</t>
        </r>
      </text>
    </comment>
    <comment ref="F42" authorId="0">
      <text>
        <r>
          <rPr>
            <b/>
            <sz val="10"/>
            <rFont val="Tahoma"/>
            <family val="2"/>
          </rPr>
          <t>Tom Eckman: Based on DOE estimate of annual maintenance cost supplied by ARI.</t>
        </r>
        <r>
          <rPr>
            <sz val="8"/>
            <rFont val="Tahoma"/>
            <family val="0"/>
          </rPr>
          <t xml:space="preserve">
</t>
        </r>
      </text>
    </comment>
    <comment ref="F44" authorId="0">
      <text>
        <r>
          <rPr>
            <b/>
            <sz val="10"/>
            <rFont val="Tahoma"/>
            <family val="2"/>
          </rPr>
          <t>Tom Eckman: Based on DOE estimate of annual maintenance cost supplied by ARI.</t>
        </r>
        <r>
          <rPr>
            <sz val="8"/>
            <rFont val="Tahoma"/>
            <family val="0"/>
          </rPr>
          <t xml:space="preserve">
</t>
        </r>
      </text>
    </comment>
    <comment ref="E10"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10" authorId="0">
      <text>
        <r>
          <rPr>
            <b/>
            <sz val="10"/>
            <rFont val="Tahoma"/>
            <family val="2"/>
          </rPr>
          <t>Tom Eckman: Based on DOE estimate of annual maintenance cost supplied by ARI.</t>
        </r>
        <r>
          <rPr>
            <sz val="8"/>
            <rFont val="Tahoma"/>
            <family val="0"/>
          </rPr>
          <t xml:space="preserve">
</t>
        </r>
      </text>
    </comment>
    <comment ref="E28"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28" authorId="0">
      <text>
        <r>
          <rPr>
            <b/>
            <sz val="10"/>
            <rFont val="Tahoma"/>
            <family val="2"/>
          </rPr>
          <t>Tom Eckman: Based on DOE estimate of annual maintenance cost supplied by ARI.</t>
        </r>
        <r>
          <rPr>
            <sz val="8"/>
            <rFont val="Tahoma"/>
            <family val="0"/>
          </rPr>
          <t xml:space="preserve">
</t>
        </r>
      </text>
    </comment>
    <comment ref="E46"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46" authorId="0">
      <text>
        <r>
          <rPr>
            <b/>
            <sz val="10"/>
            <rFont val="Tahoma"/>
            <family val="2"/>
          </rPr>
          <t>Tom Eckman: Based on DOE estimate of annual maintenance cost supplied by ARI.</t>
        </r>
        <r>
          <rPr>
            <sz val="8"/>
            <rFont val="Tahoma"/>
            <family val="0"/>
          </rPr>
          <t xml:space="preserve">
</t>
        </r>
      </text>
    </comment>
    <comment ref="I100"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100"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100"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82"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82"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82"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64"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64"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64"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98"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98"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98"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96"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96"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96"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80"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80"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80"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78"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78"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78"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62"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62"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62"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60"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60"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60"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D60" authorId="0">
      <text>
        <r>
          <rPr>
            <b/>
            <sz val="8"/>
            <rFont val="Tahoma"/>
            <family val="0"/>
          </rPr>
          <t>Tom Eckman:</t>
        </r>
        <r>
          <rPr>
            <sz val="8"/>
            <rFont val="Tahoma"/>
            <family val="0"/>
          </rPr>
          <t xml:space="preserve">
Based on DOE Central Air Conditioner and Heat Pump SANOPR as revised 6/2000</t>
        </r>
      </text>
    </comment>
    <comment ref="I6" authorId="0">
      <text>
        <r>
          <rPr>
            <b/>
            <sz val="10"/>
            <rFont val="Tahoma"/>
            <family val="2"/>
          </rPr>
          <t>Tom Eckman: Based on DOE estimate of annual maintenance cost supplied by ARI.</t>
        </r>
        <r>
          <rPr>
            <sz val="8"/>
            <rFont val="Tahoma"/>
            <family val="0"/>
          </rPr>
          <t xml:space="preserve">
</t>
        </r>
      </text>
    </comment>
  </commentList>
</comments>
</file>

<file path=xl/comments8.xml><?xml version="1.0" encoding="utf-8"?>
<comments xmlns="http://schemas.openxmlformats.org/spreadsheetml/2006/main">
  <authors>
    <author>Tom Eckman</author>
  </authors>
  <commentList>
    <comment ref="D3" authorId="0">
      <text>
        <r>
          <rPr>
            <b/>
            <sz val="6"/>
            <rFont val="Tahoma"/>
            <family val="0"/>
          </rPr>
          <t>Tom Eckman:</t>
        </r>
        <r>
          <rPr>
            <sz val="6"/>
            <rFont val="Tahoma"/>
            <family val="0"/>
          </rPr>
          <t xml:space="preserve">
Source: Benton County PUD HVAC Contractor estimates provided by Tom Schumacher, July 10, 2000.</t>
        </r>
      </text>
    </comment>
  </commentList>
</comments>
</file>

<file path=xl/sharedStrings.xml><?xml version="1.0" encoding="utf-8"?>
<sst xmlns="http://schemas.openxmlformats.org/spreadsheetml/2006/main" count="3859" uniqueCount="1000">
  <si>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</si>
  <si>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</si>
  <si>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</si>
  <si>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</si>
  <si>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</si>
  <si>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</si>
  <si>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</si>
  <si>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</si>
  <si>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</si>
  <si>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</si>
  <si>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</si>
  <si>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</si>
  <si>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</si>
  <si>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</si>
  <si>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</si>
  <si>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</si>
  <si>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</si>
  <si>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</si>
  <si>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</si>
  <si>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</si>
  <si>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</si>
  <si>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</si>
  <si>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</si>
  <si>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</si>
  <si>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</si>
  <si>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</si>
  <si>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</si>
  <si>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</si>
  <si>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</si>
  <si>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</si>
  <si>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</si>
  <si>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</si>
  <si>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</si>
  <si>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</si>
  <si>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</si>
  <si>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</si>
  <si>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</si>
  <si>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</si>
  <si>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</si>
  <si>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</si>
  <si>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</si>
  <si>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</si>
  <si>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</si>
  <si>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</si>
  <si>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</si>
  <si>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</si>
  <si>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</si>
  <si>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</si>
  <si>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</si>
  <si>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</si>
  <si>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</si>
  <si>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</si>
  <si>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</si>
  <si>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</si>
  <si>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</si>
  <si>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</si>
  <si>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</si>
  <si>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</si>
  <si>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</si>
  <si>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</si>
  <si>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</si>
  <si>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</si>
  <si>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</si>
  <si>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</si>
  <si>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</si>
  <si>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</si>
  <si>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</si>
  <si>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</si>
  <si>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</si>
  <si>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</si>
  <si>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</si>
  <si>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</si>
  <si>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</si>
  <si>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</si>
  <si>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</si>
  <si>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</si>
  <si>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</si>
  <si>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</si>
  <si>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</si>
  <si>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</si>
  <si>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</si>
  <si>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</si>
  <si>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</si>
  <si>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</si>
  <si>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</si>
  <si>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</si>
  <si>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</si>
  <si>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</si>
  <si>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</si>
  <si>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</si>
  <si>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</si>
  <si>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</si>
  <si>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</si>
  <si>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</si>
  <si>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</si>
  <si>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</si>
  <si>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</si>
  <si>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</si>
  <si>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</si>
  <si>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</si>
  <si>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</si>
  <si>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</si>
  <si>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</si>
  <si>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</si>
  <si>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</si>
  <si>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</si>
  <si>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</si>
  <si>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</si>
  <si>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</si>
  <si>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</si>
  <si>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</si>
  <si>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</si>
  <si>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</si>
  <si>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</si>
  <si>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</si>
  <si>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</si>
  <si>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</si>
  <si>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</si>
  <si>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</si>
  <si>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</si>
  <si>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</si>
  <si>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</si>
  <si>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</si>
  <si>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</si>
  <si>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</si>
  <si>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</si>
  <si>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</si>
  <si>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</si>
  <si>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</si>
  <si>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</si>
  <si>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</si>
  <si>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</si>
  <si>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</si>
  <si>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Basis of Savings</t>
  </si>
  <si>
    <t>MeasureTable</t>
  </si>
  <si>
    <t>Conservation Load Shapes</t>
  </si>
  <si>
    <t>Total Incremental Cost</t>
  </si>
  <si>
    <t>Incremental O&amp;M Costs and Schedule</t>
  </si>
  <si>
    <t>Present Value of Periodic Capital Replacement Cost</t>
  </si>
  <si>
    <t>Present Value Incremental Cost ($/kWh)</t>
  </si>
  <si>
    <t>Present Value Periodic Capital Replacement Cost ($/kWh)</t>
  </si>
  <si>
    <t>Heating Zone 3 - Cooling Zone 3</t>
  </si>
  <si>
    <t>Deemed</t>
  </si>
  <si>
    <t>Increased comfort</t>
  </si>
  <si>
    <t>Reduced environmental impacts from electricity generation</t>
  </si>
  <si>
    <t>The  Northwest Energy Efficiency Alliance is providing marketing support for the Performance Tested Comfort System (PCTS). PTCS offers training and certification services to utilities and contractors.</t>
  </si>
  <si>
    <t>The Department of Energy revised its standards for central air conditioners and heat pumps. These standards will require a minimum SEER 12 and HSPF 7.7 effective January 21, 2006.</t>
  </si>
  <si>
    <t>Heating Zone 2 - Cooling Zone 3</t>
  </si>
  <si>
    <t>Heating Zone 2 - Cooling Zone 2</t>
  </si>
  <si>
    <t>Manufactured Home with Electric Forced-Air Furnaces with existing Central Air Conditioning built post 1993, Non-SGC</t>
  </si>
  <si>
    <t>SGC Manufactured Home with Electric Forced-Air Furnaces with existing Central Air Conditioning</t>
  </si>
  <si>
    <t>Heating Zone 1 - Cooling Zone 3</t>
  </si>
  <si>
    <t>Heating Zone 1 - Cooling Zone 2</t>
  </si>
  <si>
    <t>Heating Zone 1 - Cooling Zone 1</t>
  </si>
  <si>
    <t>Manufactured Home with Electric Forced-Air Furnaces without existing Central Air Conditioning built post 1993, Non-SGC</t>
  </si>
  <si>
    <t>SGC Manufactured Home with Electric Forced-Air Furnaces without existing Central Air Conditioning</t>
  </si>
  <si>
    <t>Conversion to High Efficiency Heat Pumps and Central Air Conditioning with PTCS certified ducts and system installation</t>
  </si>
  <si>
    <t>Savings (kwh/yr)</t>
  </si>
  <si>
    <t>Phys Life (yrs)</t>
  </si>
  <si>
    <t>Non-E Val ($/yr)</t>
  </si>
  <si>
    <t>ResSpHtHPZ1</t>
  </si>
  <si>
    <t>ResCACZ1</t>
  </si>
  <si>
    <t>ResSpHtHPZ2</t>
  </si>
  <si>
    <t>ResCACZ2</t>
  </si>
  <si>
    <t>ResSpHtHPZ3</t>
  </si>
  <si>
    <t>ResCACZ3</t>
  </si>
  <si>
    <t>Pre94 Manufactured Home Convert FAF w/CAC to HP HSPF 8/SEER 12 - Heating</t>
  </si>
  <si>
    <t>Pre94 Manufactured Home Convert FAF w/CAC to HP HSPF 8/SEER 12 - AC</t>
  </si>
  <si>
    <t>Post93 Manufactured Home NonSGC Convert FAF w/CAC to HP HSPF 8/SEER 12 - Heating</t>
  </si>
  <si>
    <t>Post93 Manufactured Home NonSGC Convert FAF w/CAC to HP HSPF 8/SEER 12 - AC</t>
  </si>
  <si>
    <t>SGC Manufactured Home Convert FAF w/CAC to HP HSPF 8/SEER 12 - Heating</t>
  </si>
  <si>
    <t>SGC Manufactured Home Convert FAF w/CAC to HP HSPF 8/SEER 12 - AC</t>
  </si>
  <si>
    <t>Pre94 Manufactured Home Convert Zonal w/o CAC to HP HSPF 8/SEER 12 - Heat</t>
  </si>
  <si>
    <t>Pre94 Manufactured Home Convert Zonal w/o CAC to HP HSPF 8/SEER 12 - AC</t>
  </si>
  <si>
    <t>Post93 Manufactured Home NonSGC Convert Zonal w/o CAC to HP HSPF 8/SEER 12 - Heat</t>
  </si>
  <si>
    <t>Post93 Manufactured Home NonSGC Convert Zonal w/o CAC to HP HSPF 8/SEER 12 - AC</t>
  </si>
  <si>
    <t>SGC Manufactured Home Convert Zonal w/o CAC to HP HSPF 8/SEER 12 - Heat</t>
  </si>
  <si>
    <t>SGC Manufactured Home Convert Zonal w/o CAC to HP HSPF 8/SEER 12 - AC</t>
  </si>
  <si>
    <t>Central Air Conditioning and Heat Pump Conversions - Annual Use and Savings Estimates</t>
  </si>
  <si>
    <t>Case=&gt;</t>
  </si>
  <si>
    <t>Forced-Air Furnace w/ Central Air Conditioning</t>
  </si>
  <si>
    <t>Heat Pump w/ Central Air Conditioning</t>
  </si>
  <si>
    <t>Forced Air Furnance w/o Central Air Conditioning</t>
  </si>
  <si>
    <t>Zonal Heating w/o Central Air Conditioning</t>
  </si>
  <si>
    <t>Annual Air Conditioning Use w/SEER =&gt;</t>
  </si>
  <si>
    <t>Annual Space Cooling Use (kWh/yr)</t>
  </si>
  <si>
    <t>Building Type</t>
  </si>
  <si>
    <t>Portland</t>
  </si>
  <si>
    <t>Seattle</t>
  </si>
  <si>
    <t>Boise</t>
  </si>
  <si>
    <t>Spokane</t>
  </si>
  <si>
    <t>Missoula</t>
  </si>
  <si>
    <t>Pre94 Manufactured Home</t>
  </si>
  <si>
    <t>Post93 Manufactured Home NonSGC</t>
  </si>
  <si>
    <t>SGC Manufactured Home</t>
  </si>
  <si>
    <t>Base Case Forced Air Furnace Use</t>
  </si>
  <si>
    <t>Annual Space Heating Use w/HSPF=&gt;</t>
  </si>
  <si>
    <t>Annual Space Heating Use (kWh/yr) w/Forced Air Furnace</t>
  </si>
  <si>
    <t>Annual Space Heating Use (kWh/yr) w/Zonal Heating</t>
  </si>
  <si>
    <t>Total Space Conditioning Use</t>
  </si>
  <si>
    <t>Total Base Case Space Conditioning Use</t>
  </si>
  <si>
    <t>Annual Space Conditioning Use (kWh/yr)</t>
  </si>
  <si>
    <t>Heat Pump HSPF 8 w/Central Air Conditioning SEER 13</t>
  </si>
  <si>
    <t xml:space="preserve">Annual Space Cooling Use (kWh/yr) </t>
  </si>
  <si>
    <t>Annual Space Cooling Use</t>
  </si>
  <si>
    <t>Annual Space Cooling Use (kWh/yr) w/SEER =&gt;</t>
  </si>
  <si>
    <t>High Efficiency Heat Pump Space Heating Use</t>
  </si>
  <si>
    <t>High Efficiency Heat Pump Use</t>
  </si>
  <si>
    <t>Heat Pump Space Heating Use</t>
  </si>
  <si>
    <t>Annual Space Heating Use (kWh/yr) w/HSPF =&gt;</t>
  </si>
  <si>
    <t>Annual Space Heating Use (kWh/yr) w/HSPF=&gt;</t>
  </si>
  <si>
    <t>Annual Air Conditioning Savings</t>
  </si>
  <si>
    <t>Annual Air Conditioning Savings (kWh/yr)</t>
  </si>
  <si>
    <t>Annual Savings (kWh/yr)</t>
  </si>
  <si>
    <t>Annual Space Heating Savings (kWh/yr)</t>
  </si>
  <si>
    <t>Annual Air Conditioning Savings (kWh/yr) by Climate Zone</t>
  </si>
  <si>
    <t>Cooling Zone 1</t>
  </si>
  <si>
    <t>Cooling Zone 2</t>
  </si>
  <si>
    <t>Cooling Zone 3</t>
  </si>
  <si>
    <t>Annual Space Heating Savings (kWh/yr) by Climate Zone</t>
  </si>
  <si>
    <t>Heating Zone 1</t>
  </si>
  <si>
    <t>Heating Zone 2</t>
  </si>
  <si>
    <t>Heating Zone 3</t>
  </si>
  <si>
    <t>Total Annual Space Conditioning Savings (kWh/yr) by Climate Zone</t>
  </si>
  <si>
    <t>Central Air Conditioner and Heat Pump Use Assumptions</t>
  </si>
  <si>
    <t>User Inputs=&gt;</t>
  </si>
  <si>
    <t>Region</t>
  </si>
  <si>
    <t>Calculated=&gt;</t>
  </si>
  <si>
    <t>Regional Weight - Heating</t>
  </si>
  <si>
    <t>Zone Weights</t>
  </si>
  <si>
    <t>Zone 1</t>
  </si>
  <si>
    <t>Zone 2</t>
  </si>
  <si>
    <t>Zone 3</t>
  </si>
  <si>
    <t>Heat Degree Days*</t>
  </si>
  <si>
    <t>Regional Weight - Cooling</t>
  </si>
  <si>
    <t>Cooling Degree Hours*</t>
  </si>
  <si>
    <t>*Computed from hourly temperatures using SUNCODE &amp; TMY2 Weather Files</t>
  </si>
  <si>
    <t>Base Case FAF Central AC Use</t>
  </si>
  <si>
    <t>Annual Space Cooling Use (kWh/yr) w/SEER</t>
  </si>
  <si>
    <t>Note: ELCAP CAC average metered use in Zone  Pre94 Manufactured Home Construction = 1014 kWh/yr</t>
  </si>
  <si>
    <t>With SEER = 10, Pre94 Manufactured Home CAC Regional Avg. Use = 1015 kWh/yr.</t>
  </si>
  <si>
    <t>High Efficiency Case Central AC Use</t>
  </si>
  <si>
    <t>SEA</t>
  </si>
  <si>
    <t>MIS</t>
  </si>
  <si>
    <t>BOI</t>
  </si>
  <si>
    <t>High Efficiency Central AC Savings</t>
  </si>
  <si>
    <t>Annual Space Cooling Savings (kWh/yr) w/SEER 13</t>
  </si>
  <si>
    <t>Base Case Electric Zonal Space Heating Use</t>
  </si>
  <si>
    <t>Annual Space Heating Use (kWh/yr) w/Zonal</t>
  </si>
  <si>
    <t>Note: Pre94 Manufactured Home Fully WX use calibrated to match ResWXSF.xls assumptions</t>
  </si>
  <si>
    <t>SGC Manufactured Home Construction kWh/sf</t>
  </si>
  <si>
    <t>Note: SGC Manufactured Home Construction Base Case zonal use calibrated</t>
  </si>
  <si>
    <t>Base Case Forced Air Furnace Space Heating Use</t>
  </si>
  <si>
    <t>to SGC submetered use of 3.1 kWh.sf for zone 1.</t>
  </si>
  <si>
    <t>Annual Space Heating Use (kWh/yr) w/FAF</t>
  </si>
  <si>
    <t>Base Case Heat Pump Space Heating Use</t>
  </si>
  <si>
    <t>to SGC submetered use of 4.1 kWh.sf for zone 1 - Seattle.</t>
  </si>
  <si>
    <t>*National sales weighted average HSPF according to ARI data as reported by DOE in Central Air Conditioning and Heat Pump Standards NOPR.</t>
  </si>
  <si>
    <t>High Efficiency Heat Pump Space Heating Savings over Zonal Base Case</t>
  </si>
  <si>
    <t xml:space="preserve"> Space Heating Savings (kWh/yr) w/HSPF=&gt;</t>
  </si>
  <si>
    <t>High Efficiency Heat Pump Space Conditioning Savings over Zonal Base Case (Net of added air conditioning loads)</t>
  </si>
  <si>
    <t xml:space="preserve"> Space Conditioning Savings (kWh/yr) w/HSPF=&gt;</t>
  </si>
  <si>
    <t>Heating &amp; Cooling Zone 1</t>
  </si>
  <si>
    <t>Heating &amp; Cooling Zone 2</t>
  </si>
  <si>
    <t>Heating &amp; Cooling Zone 3</t>
  </si>
  <si>
    <t xml:space="preserve">Note: Benton PUD PRISM results indicated that Zonal </t>
  </si>
  <si>
    <t>to HSPF 8.0 Conversions saved 3965 kWh/yr in fully weatherized homes</t>
  </si>
  <si>
    <t>This estimate for Zone 1 appears to be consistent.</t>
  </si>
  <si>
    <t>High Efficiency Heat Pump Space Heating Savings over FAFw/o CAC Base Case</t>
  </si>
  <si>
    <t>w/SEER =&gt;</t>
  </si>
  <si>
    <t>Note: Benton PUD PRISM results indicated that FAF w/AC</t>
  </si>
  <si>
    <t>to HSPF 8.0 Conversions saved 8827 kWh/yr in fully weatherized homes</t>
  </si>
  <si>
    <t>This estimate for Zone 1 appears conservative.</t>
  </si>
  <si>
    <t>High Efficiency Heat Pump Space Conditioning Savings over FAF w/CAC Base Case</t>
  </si>
  <si>
    <t>High Efficiency Heat Pump Space Heat Savings over Base Case Heat Pump</t>
  </si>
  <si>
    <t xml:space="preserve"> Space Heating Savings (kWh/yr) w/HSPF =&gt;</t>
  </si>
  <si>
    <t>High Efficiency Heat Pump Space Conditioning Savings over  Base Case Heat Pump</t>
  </si>
  <si>
    <t>Base Case Annual Loads - Zonal Systems w/o AC</t>
  </si>
  <si>
    <t>Space Heating Load (kWh/yr)*</t>
  </si>
  <si>
    <t>Space Cooling Load (kWh/yr)</t>
  </si>
  <si>
    <t>Manufactured Home Use from SGCSF.xls &amp; ResWXMH.xls</t>
  </si>
  <si>
    <t>Base Case System Efficiency</t>
  </si>
  <si>
    <t>Heating (HSPF)</t>
  </si>
  <si>
    <t>Heating (COP)</t>
  </si>
  <si>
    <t>Cooling (SEER)</t>
  </si>
  <si>
    <t>Duct (%)*</t>
  </si>
  <si>
    <t>*Source:Ecotope NEEA Baseline Study</t>
  </si>
  <si>
    <t>Base Case Annual Energy Use</t>
  </si>
  <si>
    <t>Space Heating Use (kWh/yr)</t>
  </si>
  <si>
    <t>Space Cooling Use (kWh/yr)</t>
  </si>
  <si>
    <t>Base Case Annual Loads - Forced Air Systems w/o AC</t>
  </si>
  <si>
    <t>Base Case Annual Loads - Forced Air Furnace Systems w/CAC</t>
  </si>
  <si>
    <t>Base Case Heat Pump &amp; Central AC Annual Loads</t>
  </si>
  <si>
    <t>Base Case Heat Pump System Efficiency</t>
  </si>
  <si>
    <t>Base Case Heat Pump Annual Energy Use</t>
  </si>
  <si>
    <t>Converted Case Heat Pump &amp; Central AC Annual Loads</t>
  </si>
  <si>
    <t>Converted Case System Efficiency</t>
  </si>
  <si>
    <t>Converted Case Annual Energy Use</t>
  </si>
  <si>
    <t>Base Case Duct Efficiency Assumptions</t>
  </si>
  <si>
    <t>Pre94 Manufactured Housing</t>
  </si>
  <si>
    <t>Nominal HSPF</t>
  </si>
  <si>
    <t>Nominal SEER</t>
  </si>
  <si>
    <t>Real HSPF</t>
  </si>
  <si>
    <t>Sources: New SF Construction - Ecotope Baseline Study for Alliance</t>
  </si>
  <si>
    <t>Real SEER</t>
  </si>
  <si>
    <t xml:space="preserve">Existing SF - RCDP </t>
  </si>
  <si>
    <t>PTCS Case Duct Efficiency Assumptions - Forced Air Furnaces</t>
  </si>
  <si>
    <t>Existing MH - RCDP</t>
  </si>
  <si>
    <t>Post93 Manufactured Housing - NonSGC</t>
  </si>
  <si>
    <t>Manufactured Housing - SGC</t>
  </si>
  <si>
    <t>New SGC MH - Ecotope Study for IDWR</t>
  </si>
  <si>
    <t>Eff Gain</t>
  </si>
  <si>
    <t>Duct System Efficiency Improvement Calibrated to Match Savings</t>
  </si>
  <si>
    <t>Assmptions for PTCS. See PTCS Cost &amp; Savings Estimate Tab</t>
  </si>
  <si>
    <t>PTCS Case Duct Efficiency Assumptions - Heat Pumps</t>
  </si>
  <si>
    <t>Note: Using HSPF 6.8 and SEER 10 for HP conversion case produces savings that are roughly equivalent to RSEP results (RSEP = 5000 kwh/yr vs estimated 4747 kwh/yr for zone 1 heating and cooling).</t>
  </si>
  <si>
    <t>Benton County PUD Heat Pump Program Savings Results from PRISM (Heating 1 - Cooling 3)</t>
  </si>
  <si>
    <t>Pre-94 MH size</t>
  </si>
  <si>
    <t>Post-93 MH size</t>
  </si>
  <si>
    <t>Average House Size = &gt;</t>
  </si>
  <si>
    <t>Total (kWh/yr)</t>
  </si>
  <si>
    <t>kwh/sf</t>
  </si>
  <si>
    <t>All High Efficiency Conversions (HSPF 8.0)</t>
  </si>
  <si>
    <t>All High Efficiency Conversions (HSPF 8.0) from FAF w/AC</t>
  </si>
  <si>
    <t>PTCS Ducts?</t>
  </si>
  <si>
    <t>PTCS HP</t>
  </si>
  <si>
    <t>Use PTCS Duct Sealing Assumptions?</t>
  </si>
  <si>
    <t>Use PTCS Heat Pump/CAC Commissioning Assumptions?</t>
  </si>
  <si>
    <t>Incremental PTCS Measure Cost</t>
  </si>
  <si>
    <t>Duct Sealing</t>
  </si>
  <si>
    <t>System Commissioning</t>
  </si>
  <si>
    <t>2000$ to 2000$</t>
  </si>
  <si>
    <t>Total Installed Price (2000$)</t>
  </si>
  <si>
    <t>Incremental Price (2000$)</t>
  </si>
  <si>
    <t>Annual Repair (2000$)</t>
  </si>
  <si>
    <t>Annual Maintenance (2000$)</t>
  </si>
  <si>
    <t>Annual Repair Cost (2000$)</t>
  </si>
  <si>
    <t>Annual Maintenance Cost (2000$)</t>
  </si>
  <si>
    <t>Annual Repair &amp; Maintenance Cost (2000$)</t>
  </si>
  <si>
    <t>Pre94 Manufactured Home - 1010 SF</t>
  </si>
  <si>
    <t>Post93 Manufactured Home NonSGC - 1475 SF</t>
  </si>
  <si>
    <t>SGC Manufactured Home - 1635 SF</t>
  </si>
  <si>
    <t>Leakage</t>
  </si>
  <si>
    <t>Reference</t>
  </si>
  <si>
    <t>SGC</t>
  </si>
  <si>
    <t>E-Star</t>
  </si>
  <si>
    <t>(% of Furnace Flow)</t>
  </si>
  <si>
    <t>Ecotope ASHRAE Std 152 Model Results for New Construction</t>
  </si>
  <si>
    <t>5th Plan Draft 092802</t>
  </si>
  <si>
    <t>1988&gt;2000$</t>
  </si>
  <si>
    <t>year 2000$</t>
  </si>
  <si>
    <t>Pre94 Manufactured Home Convert FAF w/o CAC to HP w/o PTCS - Zone 1 Heat - Zone 1 Cool</t>
  </si>
  <si>
    <t>Pre94 Manufactured Home Convert FAF w/o CAC to HP w/o PTCS - Zone 2 Heat - Zone 2 Cool</t>
  </si>
  <si>
    <t>Pre94 Manufactured Home Convert FAF w/o CAC to HP w/o PTCS - Zone 3 Heat - Zone 3 Cool</t>
  </si>
  <si>
    <t>Pre94 Manufactured Home Convert FAF w/o CAC to HP w/o PTCS - Zone 1 Heat - Zone 2 Cool</t>
  </si>
  <si>
    <t>Pre94 Manufactured Home Convert FAF w/o CAC to HP w/o PTCS - Zone 1 Heat - Zone 3 Cool</t>
  </si>
  <si>
    <t>Pre94 Manufactured Home Convert FAF w/o CAC to HP w/o PTCS - Zone 2 Heat - Zone 3 Cool</t>
  </si>
  <si>
    <t>Pre94 Manufactured Home Convert FAF w/o CAC to HP w/o PTCS - Zone 2 Heat - Zone 1 Cool</t>
  </si>
  <si>
    <t>Pre94 Manufactured Home Convert FAF w/o CAC to HP w/o PTCS - Zone 3 Heat - Zone 1 Cool</t>
  </si>
  <si>
    <t>Pre94 Manufactured Home Convert FAF w/o CAC to HP w/o PTCS - Zone 3 Heat - Zone 2 Cool</t>
  </si>
  <si>
    <t>Post93 Manufactured Home NonSGC Convert FAF w/o CAC to HP w/o PTCS - Zone 1 Heat - Zone 1 Cool</t>
  </si>
  <si>
    <t>Post93 Manufactured Home NonSGC Convert FAF w/o CAC to HP w/o PTCS - Zone 2 Heat - Zone 2 Cool</t>
  </si>
  <si>
    <t>Post93 Manufactured Home NonSGC Convert FAF w/o CAC to HP w/o PTCS - Zone 3 Heat - Zone 3 Cool</t>
  </si>
  <si>
    <t>Post93 Manufactured Home NonSGC Convert FAF w/o CAC to HP w/o PTCS - Zone 1 Heat - Zone 2 Cool</t>
  </si>
  <si>
    <t>Post93 Manufactured Home NonSGC Convert FAF w/o CAC to HP w/o PTCS - Zone 1 Heat - Zone 3 Cool</t>
  </si>
  <si>
    <t>Post93 Manufactured Home NonSGC Convert FAF w/o CAC to HP w/o PTCS - Zone 2 Heat - Zone 3 Cool</t>
  </si>
  <si>
    <t>Post93 Manufactured Home NonSGC Convert FAF w/o CAC to HP w/o PTCS - Zone 2 Heat - Zone 1 Cool</t>
  </si>
  <si>
    <t>Post93 Manufactured Home NonSGC Convert FAF w/o CAC to HP w/o PTCS - Zone 3 Heat - Zone 1 Cool</t>
  </si>
  <si>
    <t>Post93 Manufactured Home NonSGC Convert FAF w/o CAC to HP w/o PTCS - Zone 3 Heat - Zone 2 Cool</t>
  </si>
  <si>
    <t>SGC Manufactured Home Convert FAF w/o CAC to HP w/o PTCS - Zone 1 Heat - Zone 1 Cool</t>
  </si>
  <si>
    <t>SGC Manufactured Home Convert FAF w/o CAC to HP w/o PTCS - Zone 2 Heat - Zone 2 Cool</t>
  </si>
  <si>
    <t>SGC Manufactured Home Convert FAF w/o CAC to HP w/o PTCS - Zone 3 Heat - Zone 3 Cool</t>
  </si>
  <si>
    <t>SGC Manufactured Home Convert FAF w/o CAC to HP w/o PTCS - Zone 1 Heat - Zone 2 Cool</t>
  </si>
  <si>
    <t>SGC Manufactured Home Convert FAF w/o CAC to HP w/o PTCS - Zone 1 Heat - Zone 3 Cool</t>
  </si>
  <si>
    <t>SGC Manufactured Home Convert FAF w/o CAC to HP w/o PTCS - Zone 2 Heat - Zone 3 Cool</t>
  </si>
  <si>
    <t>SGC Manufactured Home Convert FAF w/o CAC to HP w/o PTCS - Zone 2 Heat - Zone 1 Cool</t>
  </si>
  <si>
    <t>SGC Manufactured Home Convert FAF w/o CAC to HP w/o PTCS - Zone 3 Heat - Zone 1 Cool</t>
  </si>
  <si>
    <t>SGC Manufactured Home Convert FAF w/o CAC to HP w/o PTCS - Zone 3 Heat - Zone 2 Cool</t>
  </si>
  <si>
    <t>Pre94 Manufactured Home Convert FAF w/CAC to HP w/o PTCS - Zone 1 Heat - Zone 1 Cool</t>
  </si>
  <si>
    <t>Pre94 Manufactured Home Convert FAF w/CAC to HP w/o PTCS - Zone 2 Heat - Zone 2 Cool</t>
  </si>
  <si>
    <t>Pre94 Manufactured Home Convert FAF w/CAC to HP w/o PTCS - Zone 3 Heat - Zone 3 Cool</t>
  </si>
  <si>
    <t>Pre94 Manufactured Home Convert FAF w/CAC to HP w/o PTCS - Zone 1 Heat - Zone 2 Cool</t>
  </si>
  <si>
    <t>Pre94 Manufactured Home Convert FAF w/CAC to HP w/o PTCS - Zone 1 Heat - Zone 3 Cool</t>
  </si>
  <si>
    <t>Pre94 Manufactured Home Convert FAF w/CAC to HP w/o PTCS - Zone 2 Heat - Zone 3 Cool</t>
  </si>
  <si>
    <t>Pre94 Manufactured Home Convert FAF w/CAC to HP w/o PTCS - Zone 2 Heat - Zone 1 Cool</t>
  </si>
  <si>
    <t>Pre94 Manufactured Home Convert FAF w/CAC to HP w/o PTCS - Zone 3 Heat - Zone 1 Cool</t>
  </si>
  <si>
    <t>Pre94 Manufactured Home Convert FAF w/CAC to HP w/o PTCS - Zone 3 Heat - Zone 2 Cool</t>
  </si>
  <si>
    <t>Post93 Manufactured Home NonSGC Convert FAF w/CAC to HP w/o PTCS - Zone 1 Heat - Zone 1 Cool</t>
  </si>
  <si>
    <t>Post93 Manufactured Home NonSGC Convert FAF w/CAC to HP w/o PTCS - Zone 2 Heat - Zone 2 Cool</t>
  </si>
  <si>
    <t>Post93 Manufactured Home NonSGC Convert FAF w/CAC to HP w/o PTCS - Zone 3 Heat - Zone 3 Cool</t>
  </si>
  <si>
    <t>Post93 Manufactured Home NonSGC Convert FAF w/CAC to HP w/o PTCS - Zone 1 Heat - Zone 2 Cool</t>
  </si>
  <si>
    <t>Post93 Manufactured Home NonSGC Convert FAF w/CAC to HP w/o PTCS - Zone 1 Heat - Zone 3 Cool</t>
  </si>
  <si>
    <t>Post93 Manufactured Home NonSGC Convert FAF w/CAC to HP w/o PTCS - Zone 2 Heat - Zone 3 Cool</t>
  </si>
  <si>
    <t>Post93 Manufactured Home NonSGC Convert FAF w/CAC to HP w/o PTCS - Zone 2 Heat - Zone 1 Cool</t>
  </si>
  <si>
    <t>Post93 Manufactured Home NonSGC Convert FAF w/CAC to HP w/o PTCS - Zone 3 Heat - Zone 1 Cool</t>
  </si>
  <si>
    <t>Post93 Manufactured Home NonSGC Convert FAF w/CAC to HP w/o PTCS - Zone 3 Heat - Zone 2 Cool</t>
  </si>
  <si>
    <t>SGC Manufactured Home Convert FAF w/CAC to HP w/o PTCS - Zone 1 Heat - Zone 1 Cool</t>
  </si>
  <si>
    <t>SGC Manufactured Home Convert FAF w/CAC to HP w/o PTCS - Zone 2 Heat - Zone 2 Cool</t>
  </si>
  <si>
    <t>SGC Manufactured Home Convert FAF w/CAC to HP w/o PTCS - Zone 3 Heat - Zone 3 Cool</t>
  </si>
  <si>
    <t>SGC Manufactured Home Convert FAF w/CAC to HP w/o PTCS - Zone 1 Heat - Zone 2 Cool</t>
  </si>
  <si>
    <t>SGC Manufactured Home Convert FAF w/CAC to HP w/o PTCS - Zone 1 Heat - Zone 3 Cool</t>
  </si>
  <si>
    <t>SGC Manufactured Home Convert FAF w/CAC to HP w/o PTCS - Zone 2 Heat - Zone 3 Cool</t>
  </si>
  <si>
    <t>SGC Manufactured Home Convert FAF w/CAC to HP w/o PTCS - Zone 2 Heat - Zone 1 Cool</t>
  </si>
  <si>
    <t>SGC Manufactured Home Convert FAF w/CAC to HP w/o PTCS - Zone 3 Heat - Zone 1 Cool</t>
  </si>
  <si>
    <t>SGC Manufactured Home Convert FAF w/CAC to HP w/o PTCS - Zone 3 Heat - Zone 2 Cool</t>
  </si>
  <si>
    <t xml:space="preserve">Heat Pump  must be rated HSPF 8.0 or higher and SEER 12 or higher. Heat pumps must be installed in substantial compliance with the RTF's  Appendix H - "Air Source Heat Pump Installation Standards." </t>
  </si>
  <si>
    <t>ProCost Results, Version 1.70a: JPH 03/07/01, 01:43 PM 1/9/2003</t>
  </si>
  <si>
    <t>All High Efficiency Conversions (HSPF 8.0) from Zonal w/o AC</t>
  </si>
  <si>
    <t>BPA/PGE/Tacoma/EWEB Resource Expansion Program</t>
  </si>
  <si>
    <t>Pre-Use</t>
  </si>
  <si>
    <t>Post-Use</t>
  </si>
  <si>
    <t>Average Savings</t>
  </si>
  <si>
    <t>Cost/home</t>
  </si>
  <si>
    <t>Manufactured Home Study Results</t>
  </si>
  <si>
    <t>Size</t>
  </si>
  <si>
    <t>kwh/yr</t>
  </si>
  <si>
    <t>kwh/sf/yr</t>
  </si>
  <si>
    <t>1995$</t>
  </si>
  <si>
    <t>$/sf</t>
  </si>
  <si>
    <t>UA</t>
  </si>
  <si>
    <t>2000$</t>
  </si>
  <si>
    <t>2000$/sf</t>
  </si>
  <si>
    <t>10 - Heat Pump Conversions FAF</t>
  </si>
  <si>
    <t>PGE Weatherization</t>
  </si>
  <si>
    <t>EWEB Weatherization</t>
  </si>
  <si>
    <t>TCL Weatherization</t>
  </si>
  <si>
    <t>Umatilla Electric Co-op Results of Heat Pump Conversions in Manufactured Homes</t>
  </si>
  <si>
    <t>Annual Use - ResWx Manf. Homes N=5</t>
  </si>
  <si>
    <t>Post-Installation</t>
  </si>
  <si>
    <t>Pre-Installation</t>
  </si>
  <si>
    <t>Difference in Use</t>
  </si>
  <si>
    <t>Meter</t>
  </si>
  <si>
    <t>kWh</t>
  </si>
  <si>
    <t>Average</t>
  </si>
  <si>
    <t>Median</t>
  </si>
  <si>
    <t>Annual Use - HUD Homes N=5</t>
  </si>
  <si>
    <t>Annual Use - SGC Homes N=32</t>
  </si>
  <si>
    <t>HSPF</t>
  </si>
  <si>
    <t>Size (sf)</t>
  </si>
  <si>
    <t>Air Source Heat Pump and Central Air Conditioner Retail Prices</t>
  </si>
  <si>
    <t>Site Built Housing</t>
  </si>
  <si>
    <t>R:\TE\New Plan\Residential Resource Assessment\MC_AND_LOADSHAPE.XLS</t>
  </si>
  <si>
    <t>Heat Pump w/ Outdoor Unit, Indoor Coil, Electric, Thermostat Installed wo/ Ductwork.</t>
  </si>
  <si>
    <t>Price Range</t>
  </si>
  <si>
    <t>Incremental Cost</t>
  </si>
  <si>
    <t>Outdoor Unit Model Number</t>
  </si>
  <si>
    <t>Capacity (tons)</t>
  </si>
  <si>
    <t>SEER</t>
  </si>
  <si>
    <t>Low</t>
  </si>
  <si>
    <t>High</t>
  </si>
  <si>
    <t>HP 29 030</t>
  </si>
  <si>
    <t>HP 29 036</t>
  </si>
  <si>
    <t>HP 29 042</t>
  </si>
  <si>
    <t>HP 29 048</t>
  </si>
  <si>
    <t>HP 26 030</t>
  </si>
  <si>
    <t>HP 26 036</t>
  </si>
  <si>
    <t>HP 26 042</t>
  </si>
  <si>
    <t>HP 26 048</t>
  </si>
  <si>
    <t xml:space="preserve">Equipment Brand    Lennox     </t>
  </si>
  <si>
    <t>Central Air w/ Outdoor Unit, Indoor Coil, Elec. Furnace, Thermostat Installed wo/ Ductwork.</t>
  </si>
  <si>
    <t>10 ACB 030</t>
  </si>
  <si>
    <t>10 ACB 036</t>
  </si>
  <si>
    <t>10 ACB 042</t>
  </si>
  <si>
    <t>10 ACB 048</t>
  </si>
  <si>
    <t>HS 29 030</t>
  </si>
  <si>
    <t>HS 29 036</t>
  </si>
  <si>
    <t>HS 29 042</t>
  </si>
  <si>
    <t>HS 29 048</t>
  </si>
  <si>
    <t>HS 26 030</t>
  </si>
  <si>
    <t>HS 26 036</t>
  </si>
  <si>
    <t>HS 26 042</t>
  </si>
  <si>
    <t>HS 26 048</t>
  </si>
  <si>
    <t xml:space="preserve">Cost Lookup Table </t>
  </si>
  <si>
    <t>Installed Cost</t>
  </si>
  <si>
    <t>Annual Repair &amp; Maintenance (2000$)</t>
  </si>
  <si>
    <t>Compressor Replacement</t>
  </si>
  <si>
    <t>Source:Personal Communication William Gatchell, Umatilla Electric Cooperative with Campbell &amp; Bruce Refrigeration in Hermiston, OR (5/11/00)</t>
  </si>
  <si>
    <t>Manufactured Housing</t>
  </si>
  <si>
    <t>Central AC (10 SEER)</t>
  </si>
  <si>
    <t>RSEP Conversion Cost=&gt;</t>
  </si>
  <si>
    <t>Capacity</t>
  </si>
  <si>
    <t>3-Ton</t>
  </si>
  <si>
    <t>3.5 - Ton</t>
  </si>
  <si>
    <t>4-Ton</t>
  </si>
  <si>
    <t>Heat Pump w/6.8 HSPF &amp; 10 SEER AC</t>
  </si>
  <si>
    <t>Heat Pump w/ 8.0 HSPF &amp; 12 SEER AC</t>
  </si>
  <si>
    <t>Source: Art Berger, Valley Homes, Yakima, WA</t>
  </si>
  <si>
    <t>SPLIT HEAT PUMPS:   COST AND EFFICIENCY DATA (REVERSE ENGINEERING)</t>
  </si>
  <si>
    <t>Source: DOE Central Air Conditioners and Heat Pumps, Revised Life Cycle Cost Analysis June 2000. Reverse Enginneering Estimates</t>
  </si>
  <si>
    <t>Level</t>
  </si>
  <si>
    <t>Description</t>
  </si>
  <si>
    <t>SEER (Btu/Whr)</t>
  </si>
  <si>
    <t>HPSF (Btu/Whr)</t>
  </si>
  <si>
    <t>% Change over Base Case SEER</t>
  </si>
  <si>
    <t>Incremental Repair &amp; Maintenance Cost</t>
  </si>
  <si>
    <t>Compressor Replacement Cost</t>
  </si>
  <si>
    <t>Incremental Compressor Replacement Cost</t>
  </si>
  <si>
    <t>Baseline (SEER=10)</t>
  </si>
  <si>
    <t>Current Practice</t>
  </si>
  <si>
    <t>10% Impr. (SEER=11)</t>
  </si>
  <si>
    <t>20% Impr. (SEER=12)</t>
  </si>
  <si>
    <t>30% Impr. (SEER=13)</t>
  </si>
  <si>
    <t>40% Impr. (SEER=14)</t>
  </si>
  <si>
    <t>50% Impr. (SEER=15)</t>
  </si>
  <si>
    <t>80% Impr. (SEER=16)</t>
  </si>
  <si>
    <t xml:space="preserve">PACKAGE HEAT PUMPS:   COST AND EFFICIENCY DATA (REVERSE ENGINEERING) </t>
  </si>
  <si>
    <t>0% Impr. (SEER=)</t>
  </si>
  <si>
    <t>SPLIT SYSTEM CENTRAL AIR CONDITIONERS:   COST AND EFFICIENCY DATA (REVERSE ENGINEERING) As Revised 6/2000</t>
  </si>
  <si>
    <t>% Improvement over Baseline SEER</t>
  </si>
  <si>
    <t>Current Practice*</t>
  </si>
  <si>
    <t>*Based on DOE ANPOR as Revised June 2000</t>
  </si>
  <si>
    <t>PACKAGE SYSTEM CENTRAL AIR CONDITIONERS:   COST AND EFFICIENCY DATA (REVERSE ENGINEERING)</t>
  </si>
  <si>
    <t>Zonal System to Ducted System Conversion Cost Estimate</t>
  </si>
  <si>
    <t>House Size</t>
  </si>
  <si>
    <t>Style</t>
  </si>
  <si>
    <t>Cost/sq.ft.</t>
  </si>
  <si>
    <t>Duct System Cost</t>
  </si>
  <si>
    <t>Base Case Efficiency Equipment Assumptions</t>
  </si>
  <si>
    <t>Part Load HSPF Efficiency w/o PTCS</t>
  </si>
  <si>
    <t>Part Load HSPF Efficiency Rating w/PTCS</t>
  </si>
  <si>
    <t>Part Load SEER Efficiency w/o PTCS</t>
  </si>
  <si>
    <t>Part Load SEER Efficiency Rating w/PTCS</t>
  </si>
  <si>
    <t>High Efficiency Case Equipment Assumptions</t>
  </si>
  <si>
    <t>YES</t>
  </si>
  <si>
    <t>NO</t>
  </si>
  <si>
    <t>Existing Savings w/o PTCS</t>
  </si>
  <si>
    <t>Existing Credit w/o PTCS</t>
  </si>
  <si>
    <t>Proposed Savings w/o PTCS</t>
  </si>
  <si>
    <t>Proposed Credit w/o PTCS</t>
  </si>
  <si>
    <t>Difference</t>
  </si>
  <si>
    <t>Pre79 Construction, FullyWX (1600 SF)</t>
  </si>
  <si>
    <t>Ranch</t>
  </si>
  <si>
    <t>Post79/Pre92 Construction (2200 SF)</t>
  </si>
  <si>
    <t>2-Story</t>
  </si>
  <si>
    <t>Post92 Construction (2300 SF)</t>
  </si>
  <si>
    <t>Energy Star Rated Central Air Conditioners</t>
  </si>
  <si>
    <t>Manufacturer Name</t>
  </si>
  <si>
    <t>SEER/HSPF</t>
  </si>
  <si>
    <t>(Trade Name)</t>
  </si>
  <si>
    <t>Product Family Name</t>
  </si>
  <si>
    <t>Rating</t>
  </si>
  <si>
    <t>Model Series</t>
  </si>
  <si>
    <t>Air-Ease</t>
  </si>
  <si>
    <t>Concept 12 (AC)</t>
  </si>
  <si>
    <t>All models beginning with SCU 12</t>
  </si>
  <si>
    <t>Concept 13 (AC)</t>
  </si>
  <si>
    <t>All models beginning with SCU 13</t>
  </si>
  <si>
    <t>Concept 12 (HP)</t>
  </si>
  <si>
    <t>All models beginning with SHP 12</t>
  </si>
  <si>
    <t>Concept 13 (HP)</t>
  </si>
  <si>
    <t>All models beginning with SHP 13</t>
  </si>
  <si>
    <t>Compaq 12</t>
  </si>
  <si>
    <t>Model PHP12</t>
  </si>
  <si>
    <t>Amana Refrigeration, Inc.</t>
  </si>
  <si>
    <t>Prestige II</t>
  </si>
  <si>
    <t>12.05-12.5</t>
  </si>
  <si>
    <t>All models beginning with RCC</t>
  </si>
  <si>
    <t>Prestige Ultra</t>
  </si>
  <si>
    <t>13.5-16.5</t>
  </si>
  <si>
    <t>All models beginning with RCE</t>
  </si>
  <si>
    <t>RHD (HP)</t>
  </si>
  <si>
    <t>12.0-14.0/7.0-8.5</t>
  </si>
  <si>
    <t>All models beginning with RHD</t>
  </si>
  <si>
    <t>RHE (HP)</t>
  </si>
  <si>
    <t>All models beginning with RHE</t>
  </si>
  <si>
    <t>American Standard</t>
  </si>
  <si>
    <t>Heritage (HP)</t>
  </si>
  <si>
    <t>All models beginning with 6H2, 6H4, or 6H6</t>
  </si>
  <si>
    <t>Allegiance (AC)</t>
  </si>
  <si>
    <t>All models beginning with 7A2, 7A4, 7A6</t>
  </si>
  <si>
    <t>Packaged (HP)</t>
  </si>
  <si>
    <t>All models beginning with WCY</t>
  </si>
  <si>
    <t>All models beginning with WCZ</t>
  </si>
  <si>
    <t>Armstrong Air</t>
  </si>
  <si>
    <t>Bryant</t>
  </si>
  <si>
    <t>Quantum Plus (AC)</t>
  </si>
  <si>
    <t>552A</t>
  </si>
  <si>
    <t>14-15.75</t>
  </si>
  <si>
    <t>556A</t>
  </si>
  <si>
    <t>Quantum Plus (HP)</t>
  </si>
  <si>
    <t>12/14.5/7.3-8.6</t>
  </si>
  <si>
    <t>650A</t>
  </si>
  <si>
    <t>Carrier (Bryant, Day Night)</t>
  </si>
  <si>
    <t>Two speed plus (HP)</t>
  </si>
  <si>
    <t>12-16 /7.0-8.4</t>
  </si>
  <si>
    <t>All models beginning with 698</t>
  </si>
  <si>
    <t>AeroQuiet System (HP)</t>
  </si>
  <si>
    <t>12-14/7-8.3</t>
  </si>
  <si>
    <t>Pre94 Manufactured Home Convert FAF w/o CAC to HP w/PTCS - Zone 1 Heat - Zone 1 Cool</t>
  </si>
  <si>
    <t>Pre94 Manufactured Home Convert FAF w/o CAC to HP w/PTCS - Zone 2 Heat - Zone 2 Cool</t>
  </si>
  <si>
    <t>Pre94 Manufactured Home Convert FAF w/o CAC to HP w/PTCS - Zone 3 Heat - Zone 3 Cool</t>
  </si>
  <si>
    <t>Pre94 Manufactured Home Convert FAF w/o CAC to HP w/PTCS - Zone 1 Heat - Zone 2 Cool</t>
  </si>
  <si>
    <t>Pre94 Manufactured Home Convert FAF w/o CAC to HP w/PTCS - Zone 1 Heat - Zone 3 Cool</t>
  </si>
  <si>
    <t>Pre94 Manufactured Home Convert FAF w/o CAC to HP w/PTCS - Zone 2 Heat - Zone 3 Cool</t>
  </si>
  <si>
    <t>Pre94 Manufactured Home Convert FAF w/o CAC to HP w/PTCS - Zone 2 Heat - Zone 1 Cool</t>
  </si>
  <si>
    <t>Pre94 Manufactured Home Convert FAF w/o CAC to HP w/PTCS - Zone 3 Heat - Zone 1 Cool</t>
  </si>
  <si>
    <t>Pre94 Manufactured Home Convert FAF w/o CAC to HP w/PTCS - Zone 3 Heat - Zone 2 Cool</t>
  </si>
  <si>
    <t>Post93 Manufactured Home NonSGC Convert FAF w/o CAC to HP w/PTCS - Zone 1 Heat - Zone 1 Cool</t>
  </si>
  <si>
    <t>Post93 Manufactured Home NonSGC Convert FAF w/o CAC to HP w/PTCS - Zone 2 Heat - Zone 2 Cool</t>
  </si>
  <si>
    <t>Post93 Manufactured Home NonSGC Convert FAF w/o CAC to HP w/PTCS - Zone 3 Heat - Zone 3 Cool</t>
  </si>
  <si>
    <t>Post93 Manufactured Home NonSGC Convert FAF w/o CAC to HP w/PTCS - Zone 1 Heat - Zone 2 Cool</t>
  </si>
  <si>
    <t>Post93 Manufactured Home NonSGC Convert FAF w/o CAC to HP w/PTCS - Zone 1 Heat - Zone 3 Cool</t>
  </si>
  <si>
    <t>Post93 Manufactured Home NonSGC Convert FAF w/o CAC to HP w/PTCS - Zone 2 Heat - Zone 3 Cool</t>
  </si>
  <si>
    <t>Post93 Manufactured Home NonSGC Convert FAF w/o CAC to HP w/PTCS - Zone 2 Heat - Zone 1 Cool</t>
  </si>
  <si>
    <t>Post93 Manufactured Home NonSGC Convert FAF w/o CAC to HP w/PTCS - Zone 3 Heat - Zone 1 Cool</t>
  </si>
  <si>
    <t>Post93 Manufactured Home NonSGC Convert FAF w/o CAC to HP w/PTCS - Zone 3 Heat - Zone 2 Cool</t>
  </si>
  <si>
    <t>SGC Manufactured Home Convert FAF w/o CAC to HP w/PTCS - Zone 1 Heat - Zone 1 Cool</t>
  </si>
  <si>
    <t>SGC Manufactured Home Convert FAF w/o CAC to HP w/PTCS - Zone 2 Heat - Zone 2 Cool</t>
  </si>
  <si>
    <t>SGC Manufactured Home Convert FAF w/o CAC to HP w/PTCS - Zone 3 Heat - Zone 3 Cool</t>
  </si>
  <si>
    <t>SGC Manufactured Home Convert FAF w/o CAC to HP w/PTCS - Zone 1 Heat - Zone 2 Cool</t>
  </si>
  <si>
    <t>SGC Manufactured Home Convert FAF w/o CAC to HP w/PTCS - Zone 1 Heat - Zone 3 Cool</t>
  </si>
  <si>
    <t>SGC Manufactured Home Convert FAF w/o CAC to HP w/PTCS - Zone 2 Heat - Zone 3 Cool</t>
  </si>
  <si>
    <t>SGC Manufactured Home Convert FAF w/o CAC to HP w/PTCS - Zone 2 Heat - Zone 1 Cool</t>
  </si>
  <si>
    <t>SGC Manufactured Home Convert FAF w/o CAC to HP w/PTCS - Zone 3 Heat - Zone 1 Cool</t>
  </si>
  <si>
    <t>SGC Manufactured Home Convert FAF w/o CAC to HP w/PTCS - Zone 3 Heat - Zone 2 Cool</t>
  </si>
  <si>
    <t>Pre94 Manufactured Home Convert FAF w/o CAC to HP HSPF 8/SEER 12 - Heating</t>
  </si>
  <si>
    <t>Pre94 Manufactured Home Convert FAF w/o CAC to HP HSPF 8/SEER 12 - AC</t>
  </si>
  <si>
    <t>Post93 Manufactured Home NonSGC Convert FAF w/o CAC to HP HSPF 8/SEER 12 - Heating</t>
  </si>
  <si>
    <t>Post93 Manufactured Home NonSGC Convert FAF w/o CAC to HP HSPF 8/SEER 12 - AC</t>
  </si>
  <si>
    <t>SGC Manufactured Home Convert FAF w/o CAC to HP HSPF 8/SEER 12 - Heating</t>
  </si>
  <si>
    <t>SGC Manufactured Home Convert FAF w/o CAC to HP HSPF 8/SEER 12 - AC</t>
  </si>
  <si>
    <t>All models beginning with 697</t>
  </si>
  <si>
    <t>"Cube" Series (HP)</t>
  </si>
  <si>
    <t>12-13.5/7.0-8.5</t>
  </si>
  <si>
    <t>All models beginning with 663</t>
  </si>
  <si>
    <t>Two speed plus (AC)</t>
  </si>
  <si>
    <t>All models beginning with 598</t>
  </si>
  <si>
    <t>AeroQuiet System (AC)</t>
  </si>
  <si>
    <t>All models beginning with 597</t>
  </si>
  <si>
    <t>"Cube" Series (AC)</t>
  </si>
  <si>
    <t>All models beginning with 563</t>
  </si>
  <si>
    <t>Carrier (Bryant, Day Night, Payne)</t>
  </si>
  <si>
    <t>13-14</t>
  </si>
  <si>
    <t>All models beginning with 550</t>
  </si>
  <si>
    <t>Carrier (Payne)</t>
  </si>
  <si>
    <t>Teardrop (HP)</t>
  </si>
  <si>
    <t>All models beginning with 812</t>
  </si>
  <si>
    <t>Teardrop (AC)</t>
  </si>
  <si>
    <t>All models beginning with 712</t>
  </si>
  <si>
    <t>Carrier Corporation</t>
  </si>
  <si>
    <t>Synergy 2000 2 speed(HP)</t>
  </si>
  <si>
    <t>12-16 7.6-8.8</t>
  </si>
  <si>
    <t>All models beginning with 38YD</t>
  </si>
  <si>
    <t>Weathermaker (HP)</t>
  </si>
  <si>
    <t>12-15/7.8-9.05</t>
  </si>
  <si>
    <t>All models beginning with 38YS</t>
  </si>
  <si>
    <t>12-14/7.1-8.5</t>
  </si>
  <si>
    <t>All models beginning with 38YR</t>
  </si>
  <si>
    <t>Weathermate (HP)</t>
  </si>
  <si>
    <t>12-13.5 7.0-7.5</t>
  </si>
  <si>
    <t>All models beginning with 38BY</t>
  </si>
  <si>
    <t>Synergy 2000 2 speed(AC)</t>
  </si>
  <si>
    <t>All models beginning with 38TD</t>
  </si>
  <si>
    <t>Weathermaker (AC)</t>
  </si>
  <si>
    <t>All models beginning with 38TR</t>
  </si>
  <si>
    <t>All models beginning with 38TX</t>
  </si>
  <si>
    <t>Weathermate (AC)</t>
  </si>
  <si>
    <t>All models beginning with 38BR</t>
  </si>
  <si>
    <t>WeatherMaker W/Puron (AC)</t>
  </si>
  <si>
    <t>38TSA</t>
  </si>
  <si>
    <t>38TZA</t>
  </si>
  <si>
    <t>WeatherMaker W/Puron (HP)</t>
  </si>
  <si>
    <t>12-14.5/7.3-8.6</t>
  </si>
  <si>
    <t>38YXA</t>
  </si>
  <si>
    <t>Ducane Company</t>
  </si>
  <si>
    <t>AC12 (AC)</t>
  </si>
  <si>
    <t>All models beginning with AC12</t>
  </si>
  <si>
    <t>HP12(HP)</t>
  </si>
  <si>
    <t>12/7.2</t>
  </si>
  <si>
    <t>All models beginning with HP12</t>
  </si>
  <si>
    <t>HP14(HP)</t>
  </si>
  <si>
    <t>14/7.5</t>
  </si>
  <si>
    <t>All models beginning with HP14</t>
  </si>
  <si>
    <t>Evcon Industries, Inc.</t>
  </si>
  <si>
    <t>Coleman Evcon AC</t>
  </si>
  <si>
    <t>All models beginning with DRCS</t>
  </si>
  <si>
    <t>All models beginning with FRCS</t>
  </si>
  <si>
    <t>All models beginning with D*YH</t>
  </si>
  <si>
    <t>Coleman Evcon Heat Pump</t>
  </si>
  <si>
    <t>All models beginning with DRHS</t>
  </si>
  <si>
    <t>All models beginning with FRHS</t>
  </si>
  <si>
    <t>All models beginning with B*UH</t>
  </si>
  <si>
    <t>Fraser-Johnston</t>
  </si>
  <si>
    <t>High Performance A/C</t>
  </si>
  <si>
    <t>All AC models beginning with H*BC</t>
  </si>
  <si>
    <t>Peak Performance A/C</t>
  </si>
  <si>
    <t>All AC models beginning with H*BE</t>
  </si>
  <si>
    <t>Split Heat Pump</t>
  </si>
  <si>
    <t>All Heat Pump models beginning with E*CA</t>
  </si>
  <si>
    <t>Packaged Heat Pump</t>
  </si>
  <si>
    <t>All Heat Pump models beginning with B*UH</t>
  </si>
  <si>
    <t>Goettl Air Conditioning Inc.</t>
  </si>
  <si>
    <t>Astro Air/Astro Plus (HP)</t>
  </si>
  <si>
    <t>12-13/7.1-7.35</t>
  </si>
  <si>
    <t>All models beginning with HP</t>
  </si>
  <si>
    <t>Astro Air</t>
  </si>
  <si>
    <t>12-12.5/7.2-7.5</t>
  </si>
  <si>
    <t>All models beginning with RHP</t>
  </si>
  <si>
    <t>All models beginning with GA</t>
  </si>
  <si>
    <t>Astro Air/Astro Plus</t>
  </si>
  <si>
    <t>All models beginning with RSC</t>
  </si>
  <si>
    <t>Goodman Manufacturing</t>
  </si>
  <si>
    <t>12 Seer Condensing</t>
  </si>
  <si>
    <t>All models beginning with CKJ</t>
  </si>
  <si>
    <t>13 Seer Condensing</t>
  </si>
  <si>
    <t>All models beginning with CKT</t>
  </si>
  <si>
    <t>14 Seer Condensing</t>
  </si>
  <si>
    <t>All models beginning with CKQ</t>
  </si>
  <si>
    <t>12 Seer Heat Pump</t>
  </si>
  <si>
    <t>All models beginning with CPKJ</t>
  </si>
  <si>
    <t>12 Seer Pkg. HP</t>
  </si>
  <si>
    <t>All models beginning with PHJ</t>
  </si>
  <si>
    <t>13 Seer Heat Pump</t>
  </si>
  <si>
    <t>All models beginning with CPKT</t>
  </si>
  <si>
    <t>12 Seer Pkg Cooling</t>
  </si>
  <si>
    <t>All models beginning with PCJ</t>
  </si>
  <si>
    <t>12 Seer Pkg. Gas/Electric</t>
  </si>
  <si>
    <t>All models beginning with PGJ</t>
  </si>
  <si>
    <t>Heat Controller (Comfort-Aire) (Century)</t>
  </si>
  <si>
    <t>Energy Knight (AC)</t>
  </si>
  <si>
    <t>RSA1218-1</t>
  </si>
  <si>
    <t>RSA1224-1</t>
  </si>
  <si>
    <t>RSA1230-1</t>
  </si>
  <si>
    <t>RSA1236-1</t>
  </si>
  <si>
    <t>RSA1242-1</t>
  </si>
  <si>
    <t>RSA1248-1</t>
  </si>
  <si>
    <t>International Comfort Products (Airquest)</t>
  </si>
  <si>
    <t>AC</t>
  </si>
  <si>
    <t>All models beginning with CA90</t>
  </si>
  <si>
    <t>All models beginning with CA96</t>
  </si>
  <si>
    <t>HP</t>
  </si>
  <si>
    <t>12/8.0</t>
  </si>
  <si>
    <t>All models beginning with CH95</t>
  </si>
  <si>
    <t>14/8.5</t>
  </si>
  <si>
    <t>All models beginning with CH97</t>
  </si>
  <si>
    <t>International Comfort Products (Arcoaire)</t>
  </si>
  <si>
    <t>All models beginning with AH</t>
  </si>
  <si>
    <t>All models beginning with AJ</t>
  </si>
  <si>
    <t>All models beginning with YG</t>
  </si>
  <si>
    <t>All models beginning with YH</t>
  </si>
  <si>
    <t>International Comfort Products (Comfortmaker)</t>
  </si>
  <si>
    <t>International Comfort Products (Heil)</t>
  </si>
  <si>
    <t>International Comfort Products (Tempstar)</t>
  </si>
  <si>
    <t>Lennox Industries</t>
  </si>
  <si>
    <t>Value 12 A/C</t>
  </si>
  <si>
    <t>12-13.5</t>
  </si>
  <si>
    <t>All models beginning with 12ACB</t>
  </si>
  <si>
    <t>Elite 13 A/C</t>
  </si>
  <si>
    <t>All models beginning with HS26</t>
  </si>
  <si>
    <t>Elite 14 A/C</t>
  </si>
  <si>
    <t>13-15</t>
  </si>
  <si>
    <t>All models beginning with HS27</t>
  </si>
  <si>
    <t>Powersaver A/C</t>
  </si>
  <si>
    <t>12-15.8</t>
  </si>
  <si>
    <t>All models beginning with HS21</t>
  </si>
  <si>
    <t>Value 12 HP</t>
  </si>
  <si>
    <t>12-13.25</t>
  </si>
  <si>
    <t>All models beginning with 12 HPB</t>
  </si>
  <si>
    <t>Elite 13 HP</t>
  </si>
  <si>
    <t>All models beginning with HP26</t>
  </si>
  <si>
    <t>Elite 14 HP</t>
  </si>
  <si>
    <t>All models beginning with HP27</t>
  </si>
  <si>
    <t>Powersaver HP</t>
  </si>
  <si>
    <t>All models beginning with HP21</t>
  </si>
  <si>
    <t>Luxaire</t>
  </si>
  <si>
    <t>Nordyne Incorporated (Intertherm)</t>
  </si>
  <si>
    <t>Split System AC</t>
  </si>
  <si>
    <t>All S2BC, S3BC models</t>
  </si>
  <si>
    <t>Split System HP</t>
  </si>
  <si>
    <t>12/7.6</t>
  </si>
  <si>
    <t>All T2BC, T3BC models</t>
  </si>
  <si>
    <t>AC/Package</t>
  </si>
  <si>
    <t>All P2SC models</t>
  </si>
  <si>
    <t>HP/Package</t>
  </si>
  <si>
    <t>12/6.8</t>
  </si>
  <si>
    <t>All Q2SC models</t>
  </si>
  <si>
    <t>All models beginning with S1BE</t>
  </si>
  <si>
    <t>14/7.8</t>
  </si>
  <si>
    <t>All models beginning with T1BE</t>
  </si>
  <si>
    <t>Powermiser</t>
  </si>
  <si>
    <t>20/7.6</t>
  </si>
  <si>
    <t>All models beginning with I1BA, I3BA</t>
  </si>
  <si>
    <t>Mfg Home AC Split</t>
  </si>
  <si>
    <t>All S2QC, S3QC models</t>
  </si>
  <si>
    <t>Mfg Home HP Split</t>
  </si>
  <si>
    <t>All T2QC, T3QC models</t>
  </si>
  <si>
    <t>Mfg Home AC Pkg</t>
  </si>
  <si>
    <t>Nordyne Incorporated (Miller)</t>
  </si>
  <si>
    <t>All S3QC models</t>
  </si>
  <si>
    <t>All T3QC models</t>
  </si>
  <si>
    <t>RTI</t>
  </si>
  <si>
    <t>AC2</t>
  </si>
  <si>
    <t>All Models</t>
  </si>
  <si>
    <t>EvapCon</t>
  </si>
  <si>
    <t>Rheem Manufacturing</t>
  </si>
  <si>
    <t>AC/Classic 12</t>
  </si>
  <si>
    <t>All models beginning with RAMA</t>
  </si>
  <si>
    <t>AC/Classic 13</t>
  </si>
  <si>
    <t>All models beginning with RANB</t>
  </si>
  <si>
    <t>AC/Classic 14</t>
  </si>
  <si>
    <t>All models beginning with RAPA, RPPA</t>
  </si>
  <si>
    <t>HP/Classic 12</t>
  </si>
  <si>
    <t>12/ 7.1-8.5</t>
  </si>
  <si>
    <t>All models beginning with RPMA</t>
  </si>
  <si>
    <t>HP/Classic 13</t>
  </si>
  <si>
    <t>13/ 7.5-8.0</t>
  </si>
  <si>
    <t>All models beginning with RPNJ</t>
  </si>
  <si>
    <t>HP/Package Heat Pump</t>
  </si>
  <si>
    <t>12/ 7.2</t>
  </si>
  <si>
    <t>All models beginning with RQMA</t>
  </si>
  <si>
    <t>AC/Self Contained AC</t>
  </si>
  <si>
    <t>All models beginning with RSMA</t>
  </si>
  <si>
    <t>Rheem-Ruud (WeatherKing)</t>
  </si>
  <si>
    <t>AC/Select 12</t>
  </si>
  <si>
    <t>All models beginning with WAMA</t>
  </si>
  <si>
    <t>AC/Select 13</t>
  </si>
  <si>
    <t>All models beginning with WANB</t>
  </si>
  <si>
    <t>AC/Select 14</t>
  </si>
  <si>
    <t>All models beginning with WAPA</t>
  </si>
  <si>
    <t>HP/Select 12</t>
  </si>
  <si>
    <t>12/7.1-8.5</t>
  </si>
  <si>
    <t>All models beginning with WPMA</t>
  </si>
  <si>
    <t>HP/Select 13</t>
  </si>
  <si>
    <t>13/ 7.5-8.9</t>
  </si>
  <si>
    <t>All models beginning with WPNJ</t>
  </si>
  <si>
    <t>All models beginning with WQMA</t>
  </si>
  <si>
    <t>All models beginning with WSMA</t>
  </si>
  <si>
    <t>Ruud Air Conditioning Division</t>
  </si>
  <si>
    <t>AC/Achiever 12</t>
  </si>
  <si>
    <t>All models beginning with UAMA</t>
  </si>
  <si>
    <t>AC/Achiever 13</t>
  </si>
  <si>
    <t>All models beginning with UANB</t>
  </si>
  <si>
    <t>AC/Achiever 14</t>
  </si>
  <si>
    <t>All models beginning with UAPA</t>
  </si>
  <si>
    <t>HP/Achiever 12</t>
  </si>
  <si>
    <t>All models beginning with UPMA</t>
  </si>
  <si>
    <t>HP/Achiever 13</t>
  </si>
  <si>
    <t>All models beginning with UPNJ</t>
  </si>
  <si>
    <t>All models beginning with UQMA</t>
  </si>
  <si>
    <t>All models beginning with USMA</t>
  </si>
  <si>
    <t>The Trane Company</t>
  </si>
  <si>
    <t>XL-1200 (AC+HP)</t>
  </si>
  <si>
    <t>All models beginning with TTX or TWX</t>
  </si>
  <si>
    <t>XE-1200 (AC+HP)</t>
  </si>
  <si>
    <t>All models beginning with TTP or TWP</t>
  </si>
  <si>
    <t>XL-1400 (AC+HP)</t>
  </si>
  <si>
    <t>All models beginning with TTY or TWY</t>
  </si>
  <si>
    <t>XE-1200 (AC/HP/PKG)</t>
  </si>
  <si>
    <t>12/8.2</t>
  </si>
  <si>
    <t>All models beginning with WCY or TCY</t>
  </si>
  <si>
    <t>XE-1200 (HP/PKG)</t>
  </si>
  <si>
    <t>15/8</t>
  </si>
  <si>
    <t>XL-1800 (AC+HP)</t>
  </si>
  <si>
    <t>16+</t>
  </si>
  <si>
    <t>TTZ, TWZ</t>
  </si>
  <si>
    <t>Thermal Zone</t>
  </si>
  <si>
    <t>AC Split</t>
  </si>
  <si>
    <t>All models beginning with CA ** M</t>
  </si>
  <si>
    <t>All models beginning with CA ** N</t>
  </si>
  <si>
    <t>Pre94 Manufactured Home Convert FAF w/CAC to HP w/PTCS - Zone 1 Heat - Zone 1 Cool</t>
  </si>
  <si>
    <t>Pre94 Manufactured Home Convert FAF w/CAC to HP w/PTCS - Zone 2 Heat - Zone 2 Cool</t>
  </si>
  <si>
    <t>Pre94 Manufactured Home Convert FAF w/CAC to HP w/PTCS - Zone 3 Heat - Zone 3 Cool</t>
  </si>
  <si>
    <t>Pre94 Manufactured Home Convert FAF w/CAC to HP w/PTCS - Zone 1 Heat - Zone 2 Cool</t>
  </si>
  <si>
    <t>Pre94 Manufactured Home Convert FAF w/CAC to HP w/PTCS - Zone 1 Heat - Zone 3 Cool</t>
  </si>
  <si>
    <t>Pre94 Manufactured Home Convert FAF w/CAC to HP w/PTCS - Zone 2 Heat - Zone 3 Cool</t>
  </si>
  <si>
    <t>Pre94 Manufactured Home Convert FAF w/CAC to HP w/PTCS - Zone 2 Heat - Zone 1 Cool</t>
  </si>
  <si>
    <t>Pre94 Manufactured Home Convert FAF w/CAC to HP w/PTCS - Zone 3 Heat - Zone 1 Cool</t>
  </si>
  <si>
    <t>Post93 Manufactured Home NonSGC Convert FAF w/CAC to HP w/PTCS - Zone 1 Heat - Zone 1 Cool</t>
  </si>
  <si>
    <t>Post93 Manufactured Home NonSGC Convert FAF w/CAC to HP w/PTCS - Zone 2 Heat - Zone 2 Cool</t>
  </si>
  <si>
    <t>Post93 Manufactured Home NonSGC Convert FAF w/CAC to HP w/PTCS - Zone 3 Heat - Zone 3 Cool</t>
  </si>
  <si>
    <t>Post93 Manufactured Home NonSGC Convert FAF w/CAC to HP w/PTCS - Zone 1 Heat - Zone 2 Cool</t>
  </si>
  <si>
    <t>Post93 Manufactured Home NonSGC Convert FAF w/CAC to HP w/PTCS - Zone 1 Heat - Zone 3 Cool</t>
  </si>
  <si>
    <t>Post93 Manufactured Home NonSGC Convert FAF w/CAC to HP w/PTCS - Zone 2 Heat - Zone 3 Cool</t>
  </si>
  <si>
    <t>Post93 Manufactured Home NonSGC Convert FAF w/CAC to HP w/PTCS - Zone 2 Heat - Zone 1 Cool</t>
  </si>
  <si>
    <t>Post93 Manufactured Home NonSGC Convert FAF w/CAC to HP w/PTCS - Zone 3 Heat - Zone 1 Cool</t>
  </si>
  <si>
    <t>Post93 Manufactured Home NonSGC Convert FAF w/CAC to HP w/PTCS - Zone 3 Heat - Zone 2 Cool</t>
  </si>
  <si>
    <t>SGC Manufactured Home Convert FAF w/CAC to HP w/PTCS - Zone 1 Heat - Zone 1 Cool</t>
  </si>
  <si>
    <t>SGC Manufactured Home Convert FAF w/CAC to HP w/PTCS - Zone 2 Heat - Zone 2 Cool</t>
  </si>
  <si>
    <t>SGC Manufactured Home Convert FAF w/CAC to HP w/PTCS - Zone 3 Heat - Zone 3 Cool</t>
  </si>
  <si>
    <t>SGC Manufactured Home Convert FAF w/CAC to HP w/PTCS - Zone 1 Heat - Zone 2 Cool</t>
  </si>
  <si>
    <t>SGC Manufactured Home Convert FAF w/CAC to HP w/PTCS - Zone 1 Heat - Zone 3 Cool</t>
  </si>
  <si>
    <t>SGC Manufactured Home Convert FAF w/CAC to HP w/PTCS - Zone 2 Heat - Zone 3 Cool</t>
  </si>
  <si>
    <t>SGC Manufactured Home Convert FAF w/CAC to HP w/PTCS - Zone 2 Heat - Zone 1 Cool</t>
  </si>
  <si>
    <t>SGC Manufactured Home Convert FAF w/CAC to HP w/PTCS - Zone 3 Heat - Zone 1 Cool</t>
  </si>
  <si>
    <t>SGC Manufactured Home Convert FAF w/CAC to HP w/PTCS - Zone 3 Heat - Zone 2 Cool</t>
  </si>
  <si>
    <t>Pre94 Manufactured Home Convert FAF w/CAC to HP w/PTCS - Zone 3 Heat - Zone 2 Cool</t>
  </si>
  <si>
    <t>Heating Zone 2 - Cooling Zone 1</t>
  </si>
  <si>
    <t>Heating Zone 3 - Cooling Zone 1</t>
  </si>
  <si>
    <t>Heating Zone 3 - Cooling Zone 2</t>
  </si>
  <si>
    <t>Heat Pump Split</t>
  </si>
  <si>
    <t>All models beginning with CH**M</t>
  </si>
  <si>
    <t>All models beginning with GH**N</t>
  </si>
  <si>
    <t>Packaged AC</t>
  </si>
  <si>
    <t>All models beginning with PA**M</t>
  </si>
  <si>
    <t>All models beginning with PH**M</t>
  </si>
  <si>
    <t>Packaged Gas/Electric</t>
  </si>
  <si>
    <t>All models beginning with PG***M</t>
  </si>
  <si>
    <t>AC Condenser Unit</t>
  </si>
  <si>
    <t>12-12.5</t>
  </si>
  <si>
    <t>AC12241G1</t>
  </si>
  <si>
    <t>Thermo Pride</t>
  </si>
  <si>
    <t>12-12.4</t>
  </si>
  <si>
    <t>AC12301G1</t>
  </si>
  <si>
    <t>AC12361G1</t>
  </si>
  <si>
    <t>AC12421G1</t>
  </si>
  <si>
    <t>York International Corporation</t>
  </si>
  <si>
    <t>Stealth</t>
  </si>
  <si>
    <t>All models beginning with H*TS</t>
  </si>
  <si>
    <t>Champion</t>
  </si>
  <si>
    <t>All models beginning with D*EM</t>
  </si>
  <si>
    <t>Peak Performance</t>
  </si>
  <si>
    <t>All models beginning with H*BE</t>
  </si>
  <si>
    <t>High Performance</t>
  </si>
  <si>
    <t>All models beginning with H*BC</t>
  </si>
  <si>
    <t>All models beginning with E*BE</t>
  </si>
  <si>
    <t>All models beginning with E*BC</t>
  </si>
  <si>
    <t>All models beginning with D*PH</t>
  </si>
  <si>
    <t>Cooler</t>
  </si>
  <si>
    <t>FRCS</t>
  </si>
  <si>
    <t>DRCS</t>
  </si>
  <si>
    <t>T.H.E.</t>
  </si>
  <si>
    <t>FRHS</t>
  </si>
  <si>
    <t>D.E.S.</t>
  </si>
  <si>
    <t>DRHS</t>
  </si>
  <si>
    <t>Cooler 12</t>
  </si>
  <si>
    <t>DRCQ</t>
  </si>
  <si>
    <t>Packaged A/C</t>
  </si>
  <si>
    <t>All models beginning with PAC***H12</t>
  </si>
  <si>
    <t>DES XII Heat Pump</t>
  </si>
  <si>
    <t>DRHQ</t>
  </si>
  <si>
    <t>Stellar Plus AC</t>
  </si>
  <si>
    <t>All models beginning with H*DH</t>
  </si>
  <si>
    <t>Stellar Ultra AC</t>
  </si>
  <si>
    <t>14-16</t>
  </si>
  <si>
    <t>All models beginning with H*DS</t>
  </si>
  <si>
    <t>Olympian AC 12</t>
  </si>
  <si>
    <t>All models beginning with H*RC</t>
  </si>
  <si>
    <t>Olympian AC 14</t>
  </si>
  <si>
    <t>All models beginning with H*RE</t>
  </si>
  <si>
    <t>Champion Plus</t>
  </si>
  <si>
    <t>All models beginning with B*HH</t>
  </si>
  <si>
    <t>All models beginning with D*NH</t>
  </si>
  <si>
    <t>Stellar Plus Heat Pump</t>
  </si>
  <si>
    <t>All models beginning with E*FH</t>
  </si>
  <si>
    <t>Olympian HP</t>
  </si>
  <si>
    <t>All models beginning with E*RC</t>
  </si>
  <si>
    <t> </t>
  </si>
  <si>
    <t>Energy Star Electric Air-Source Heat Pumps</t>
  </si>
  <si>
    <t>Super Good Cents Annual Electricity Use Based on Submetering</t>
  </si>
  <si>
    <t xml:space="preserve">Heating System Type </t>
  </si>
  <si>
    <t>Climate Zone</t>
  </si>
  <si>
    <t>Characteristic</t>
  </si>
  <si>
    <t>Forced-Air Furnace</t>
  </si>
  <si>
    <t>Zonal</t>
  </si>
  <si>
    <t>Heat Pump</t>
  </si>
  <si>
    <t>All</t>
  </si>
  <si>
    <t>Number of Homes</t>
  </si>
  <si>
    <t>Percent</t>
  </si>
  <si>
    <t>Average Size (sq.ft.)</t>
  </si>
  <si>
    <t>Average UA (Btu/F)</t>
  </si>
  <si>
    <t>Average UA/sq.ft. (Btu/F)</t>
  </si>
  <si>
    <t>Average Total Use (kWh/yr)</t>
  </si>
  <si>
    <t>Average Total Use (kWh/sq.ft./yr)</t>
  </si>
  <si>
    <t>Average Heating Use (kWh/yr)</t>
  </si>
  <si>
    <t>Average Heating Use (kWh/sq.ft./yr)</t>
  </si>
  <si>
    <t>Source: Bonneville's Super Good Cents Sub-Metering Project Data Set Through December 1990.</t>
  </si>
  <si>
    <t>Shipment Weighted SEERs of Unitary Air Conditioners and Heat Pumps</t>
  </si>
  <si>
    <t>Year</t>
  </si>
  <si>
    <t xml:space="preserve">Unitary Air Conditioners </t>
  </si>
  <si>
    <t>Unitary Heat Pumps</t>
  </si>
  <si>
    <t>Relative Efficiency Unit AC</t>
  </si>
  <si>
    <t>Relative Efficiency Unit HP</t>
  </si>
  <si>
    <t xml:space="preserve">Source: Table 5.11 in Technical Support Document:  Energy Efficiency Standards for Consumer Products:   </t>
  </si>
  <si>
    <t>Residential Central Air Conditioners and Heat Pumps. US DOE.</t>
  </si>
  <si>
    <t>HP Conversions</t>
  </si>
  <si>
    <t>CAC &amp; HP Convert Use &amp; Savings</t>
  </si>
  <si>
    <t>CAC &amp; HP Use &amp; Savings</t>
  </si>
  <si>
    <t>Central AC and HP Cost vs SEER</t>
  </si>
  <si>
    <t>Zonal to Ducted System Cost</t>
  </si>
  <si>
    <t>Energy Star Central AC Models</t>
  </si>
  <si>
    <t>Energy Star Heat Pump Models</t>
  </si>
  <si>
    <t xml:space="preserve">SGC SubMetered Use </t>
  </si>
  <si>
    <t xml:space="preserve">Sales Wght Avg SEER by Vintage </t>
  </si>
  <si>
    <t>Manufactured Home with Electric Forced-Air Furnaces with existing Central Air Conditioning built prior to 1994, NonSGC</t>
  </si>
  <si>
    <t>Manufactured Home with Electric Forced-Air Furnaces without existing Central Air Conditioning built prior to 1994, NonSGC</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</si>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</sst>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
    <numFmt numFmtId="180" formatCode="\ \ @"/>
    <numFmt numFmtId="181" formatCode="0%\ \ \ \ \ \ "/>
    <numFmt numFmtId="182" formatCode="&quot;$&quot;#,##0\ \ \ \ "/>
    <numFmt numFmtId="183" formatCode="&quot;Yes&quot;;&quot;Yes&quot;;&quot;No&quot;"/>
    <numFmt numFmtId="184" formatCode="&quot;True&quot;;&quot;True&quot;;&quot;False&quot;"/>
    <numFmt numFmtId="185" formatCode="&quot;On&quot;;&quot;On&quot;;&quot;Off&quot;"/>
  </numFmts>
  <fonts count="42">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sz val="10"/>
      <color indexed="8"/>
      <name val="MS Sans Serif"/>
      <family val="0"/>
    </font>
    <font>
      <sz val="10"/>
      <color indexed="16"/>
      <name val="Arial"/>
      <family val="2"/>
    </font>
    <font>
      <b/>
      <sz val="9"/>
      <name val="Times New Roman"/>
      <family val="1"/>
    </font>
    <font>
      <b/>
      <sz val="12"/>
      <color indexed="9"/>
      <name val="Times New Roman"/>
      <family val="1"/>
    </font>
    <font>
      <sz val="12"/>
      <color indexed="9"/>
      <name val="Times New Roman"/>
      <family val="1"/>
    </font>
    <font>
      <sz val="12"/>
      <name val="Times New Roman"/>
      <family val="1"/>
    </font>
    <font>
      <b/>
      <sz val="10"/>
      <color indexed="61"/>
      <name val="Arial"/>
      <family val="2"/>
    </font>
    <font>
      <sz val="9"/>
      <name val="Times New Roman"/>
      <family val="1"/>
    </font>
    <font>
      <sz val="8"/>
      <name val="Times New Roman"/>
      <family val="1"/>
    </font>
    <font>
      <b/>
      <sz val="14"/>
      <color indexed="61"/>
      <name val="Times New Roman"/>
      <family val="1"/>
    </font>
    <font>
      <sz val="10"/>
      <name val="Times New Roman"/>
      <family val="1"/>
    </font>
    <font>
      <i/>
      <sz val="9"/>
      <name val="Times New Roman"/>
      <family val="1"/>
    </font>
    <font>
      <b/>
      <sz val="12"/>
      <name val="Times New Roman"/>
      <family val="1"/>
    </font>
    <font>
      <b/>
      <sz val="12"/>
      <name val="TimesNewRomanPS-BoldMT"/>
      <family val="0"/>
    </font>
    <font>
      <b/>
      <sz val="10"/>
      <name val="TimesNewRomanPS-BoldMT"/>
      <family val="0"/>
    </font>
    <font>
      <sz val="10"/>
      <name val="TimesNewRomanPSMT"/>
      <family val="0"/>
    </font>
    <font>
      <b/>
      <sz val="6"/>
      <name val="Tahoma"/>
      <family val="0"/>
    </font>
  </fonts>
  <fills count="1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6"/>
        <bgColor indexed="64"/>
      </patternFill>
    </fill>
  </fills>
  <borders count="52">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5" fillId="0" borderId="0" applyNumberFormat="0" applyFont="0" applyFill="0" applyBorder="0" applyAlignment="0" applyProtection="0"/>
    <xf numFmtId="0" fontId="0" fillId="0" borderId="0">
      <alignment/>
      <protection/>
    </xf>
    <xf numFmtId="9" fontId="0" fillId="0" borderId="0" applyFont="0" applyFill="0" applyBorder="0" applyAlignment="0" applyProtection="0"/>
  </cellStyleXfs>
  <cellXfs count="533">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0" fontId="0" fillId="0" borderId="0" xfId="0" applyAlignment="1">
      <alignment horizontal="right"/>
    </xf>
    <xf numFmtId="169" fontId="20" fillId="0" borderId="18" xfId="15" applyNumberFormat="1" applyFont="1" applyBorder="1" applyAlignment="1">
      <alignment horizontal="center" vertical="top" wrapText="1"/>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5"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5" applyNumberFormat="1" applyAlignment="1" applyProtection="1">
      <alignment horizontal="right"/>
      <protection/>
    </xf>
    <xf numFmtId="168" fontId="0" fillId="0" borderId="0" xfId="17" applyNumberFormat="1" applyFont="1" applyAlignment="1">
      <alignment/>
    </xf>
    <xf numFmtId="169" fontId="0" fillId="0" borderId="0" xfId="15" applyNumberFormat="1" applyAlignment="1" applyProtection="1">
      <alignment horizontal="left"/>
      <protection/>
    </xf>
    <xf numFmtId="169" fontId="0" fillId="0" borderId="0" xfId="15" applyNumberFormat="1" applyAlignment="1">
      <alignment horizontal="left"/>
    </xf>
    <xf numFmtId="1" fontId="0" fillId="0" borderId="0" xfId="0" applyNumberFormat="1" applyAlignment="1">
      <alignment/>
    </xf>
    <xf numFmtId="165" fontId="0" fillId="0" borderId="0" xfId="0" applyNumberFormat="1" applyFont="1" applyAlignment="1">
      <alignment horizontal="right"/>
    </xf>
    <xf numFmtId="0" fontId="17" fillId="0" borderId="0" xfId="0" applyFont="1" applyAlignment="1">
      <alignment/>
    </xf>
    <xf numFmtId="0" fontId="17" fillId="7" borderId="11" xfId="0" applyFont="1" applyFill="1" applyBorder="1" applyAlignment="1">
      <alignment horizontal="center"/>
    </xf>
    <xf numFmtId="0" fontId="17" fillId="7" borderId="13" xfId="0" applyFont="1" applyFill="1" applyBorder="1" applyAlignment="1">
      <alignment horizontal="center"/>
    </xf>
    <xf numFmtId="0" fontId="17" fillId="7" borderId="10" xfId="0" applyFont="1" applyFill="1" applyBorder="1" applyAlignment="1">
      <alignment horizontal="center"/>
    </xf>
    <xf numFmtId="0" fontId="0" fillId="7" borderId="16"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12" borderId="3" xfId="0" applyFill="1" applyBorder="1" applyAlignment="1">
      <alignment/>
    </xf>
    <xf numFmtId="169" fontId="0" fillId="0" borderId="9" xfId="15" applyNumberFormat="1" applyBorder="1" applyAlignment="1">
      <alignment/>
    </xf>
    <xf numFmtId="0" fontId="0" fillId="12" borderId="21" xfId="0" applyFill="1" applyBorder="1" applyAlignment="1">
      <alignment/>
    </xf>
    <xf numFmtId="169" fontId="0" fillId="0" borderId="3" xfId="15" applyNumberFormat="1" applyBorder="1" applyAlignment="1">
      <alignment/>
    </xf>
    <xf numFmtId="0" fontId="17" fillId="7" borderId="12" xfId="0" applyFont="1" applyFill="1" applyBorder="1" applyAlignment="1">
      <alignment horizontal="left"/>
    </xf>
    <xf numFmtId="0" fontId="17" fillId="7" borderId="10" xfId="0" applyFont="1" applyFill="1" applyBorder="1" applyAlignment="1">
      <alignment horizontal="left"/>
    </xf>
    <xf numFmtId="1" fontId="0" fillId="0" borderId="22" xfId="0" applyNumberFormat="1" applyBorder="1" applyAlignment="1">
      <alignment/>
    </xf>
    <xf numFmtId="169" fontId="0" fillId="0" borderId="23" xfId="15" applyNumberFormat="1" applyBorder="1" applyAlignment="1">
      <alignment/>
    </xf>
    <xf numFmtId="169" fontId="0" fillId="0" borderId="24" xfId="15" applyNumberFormat="1" applyBorder="1" applyAlignment="1">
      <alignment/>
    </xf>
    <xf numFmtId="0" fontId="0" fillId="0" borderId="7" xfId="0" applyBorder="1" applyAlignment="1">
      <alignment horizontal="center"/>
    </xf>
    <xf numFmtId="169" fontId="0" fillId="0" borderId="25" xfId="15" applyNumberFormat="1" applyBorder="1" applyAlignment="1">
      <alignment/>
    </xf>
    <xf numFmtId="0" fontId="0" fillId="7" borderId="22" xfId="0" applyFill="1" applyBorder="1" applyAlignment="1">
      <alignment/>
    </xf>
    <xf numFmtId="0" fontId="0" fillId="7" borderId="9" xfId="0" applyFill="1" applyBorder="1" applyAlignment="1">
      <alignment/>
    </xf>
    <xf numFmtId="0" fontId="0" fillId="7" borderId="23" xfId="0" applyFill="1" applyBorder="1" applyAlignment="1">
      <alignment/>
    </xf>
    <xf numFmtId="169" fontId="0" fillId="0" borderId="26" xfId="15" applyNumberFormat="1" applyBorder="1" applyAlignment="1">
      <alignment/>
    </xf>
    <xf numFmtId="169" fontId="0" fillId="0" borderId="27" xfId="15" applyNumberFormat="1" applyBorder="1" applyAlignment="1">
      <alignment/>
    </xf>
    <xf numFmtId="169" fontId="0" fillId="0" borderId="28" xfId="15" applyNumberFormat="1" applyBorder="1" applyAlignment="1">
      <alignment/>
    </xf>
    <xf numFmtId="169" fontId="0" fillId="0" borderId="0" xfId="15" applyNumberFormat="1" applyBorder="1" applyAlignment="1">
      <alignment/>
    </xf>
    <xf numFmtId="0" fontId="17" fillId="11" borderId="16" xfId="0" applyFont="1" applyFill="1" applyBorder="1" applyAlignment="1">
      <alignment wrapText="1"/>
    </xf>
    <xf numFmtId="0" fontId="17" fillId="2" borderId="19" xfId="0" applyFont="1" applyFill="1" applyBorder="1" applyAlignment="1">
      <alignment wrapText="1"/>
    </xf>
    <xf numFmtId="0" fontId="0" fillId="0" borderId="0" xfId="0" applyAlignment="1">
      <alignment wrapText="1"/>
    </xf>
    <xf numFmtId="1" fontId="0" fillId="0" borderId="9" xfId="0" applyNumberFormat="1" applyBorder="1" applyAlignment="1">
      <alignment/>
    </xf>
    <xf numFmtId="169" fontId="0" fillId="0" borderId="9" xfId="0" applyNumberFormat="1" applyBorder="1" applyAlignment="1">
      <alignment/>
    </xf>
    <xf numFmtId="0" fontId="0" fillId="13" borderId="13" xfId="0" applyFill="1" applyBorder="1" applyAlignment="1">
      <alignment/>
    </xf>
    <xf numFmtId="9" fontId="17" fillId="2" borderId="29" xfId="0" applyNumberFormat="1" applyFont="1" applyFill="1" applyBorder="1" applyAlignment="1">
      <alignment/>
    </xf>
    <xf numFmtId="9" fontId="17" fillId="2" borderId="30" xfId="0" applyNumberFormat="1" applyFont="1" applyFill="1" applyBorder="1" applyAlignment="1">
      <alignment/>
    </xf>
    <xf numFmtId="0" fontId="17" fillId="2" borderId="31" xfId="0" applyFont="1" applyFill="1" applyBorder="1" applyAlignment="1">
      <alignment/>
    </xf>
    <xf numFmtId="0" fontId="0" fillId="12" borderId="13" xfId="0" applyFill="1" applyBorder="1" applyAlignment="1">
      <alignment/>
    </xf>
    <xf numFmtId="0" fontId="17" fillId="0" borderId="16" xfId="0" applyFont="1" applyBorder="1" applyAlignment="1">
      <alignment/>
    </xf>
    <xf numFmtId="9" fontId="0" fillId="13" borderId="19" xfId="26" applyFill="1" applyBorder="1" applyAlignment="1">
      <alignment/>
    </xf>
    <xf numFmtId="9" fontId="0" fillId="2" borderId="19" xfId="0" applyNumberFormat="1" applyFill="1" applyBorder="1" applyAlignment="1">
      <alignment/>
    </xf>
    <xf numFmtId="0" fontId="0" fillId="2" borderId="16" xfId="0" applyFill="1" applyBorder="1" applyAlignment="1">
      <alignment/>
    </xf>
    <xf numFmtId="0" fontId="0" fillId="2" borderId="19" xfId="0" applyFill="1" applyBorder="1" applyAlignment="1">
      <alignment/>
    </xf>
    <xf numFmtId="0" fontId="0" fillId="2" borderId="20" xfId="0" applyFill="1" applyBorder="1" applyAlignment="1">
      <alignment/>
    </xf>
    <xf numFmtId="9" fontId="0" fillId="0" borderId="0" xfId="0" applyNumberFormat="1" applyAlignment="1">
      <alignment/>
    </xf>
    <xf numFmtId="0" fontId="17" fillId="13" borderId="22" xfId="0" applyFont="1" applyFill="1" applyBorder="1" applyAlignment="1">
      <alignment/>
    </xf>
    <xf numFmtId="9" fontId="0" fillId="2" borderId="9" xfId="26" applyNumberFormat="1" applyFill="1" applyBorder="1" applyAlignment="1">
      <alignment/>
    </xf>
    <xf numFmtId="9" fontId="0" fillId="2" borderId="9" xfId="26" applyFill="1" applyBorder="1" applyAlignment="1">
      <alignment/>
    </xf>
    <xf numFmtId="0" fontId="0" fillId="2" borderId="9" xfId="0" applyFill="1" applyBorder="1" applyAlignment="1">
      <alignment/>
    </xf>
    <xf numFmtId="0" fontId="0" fillId="2" borderId="23" xfId="0" applyFill="1" applyBorder="1" applyAlignment="1">
      <alignment/>
    </xf>
    <xf numFmtId="0" fontId="17" fillId="13" borderId="32" xfId="0" applyFont="1" applyFill="1" applyBorder="1" applyAlignment="1">
      <alignment/>
    </xf>
    <xf numFmtId="9" fontId="0" fillId="13" borderId="9" xfId="26" applyNumberFormat="1" applyFill="1" applyBorder="1" applyAlignment="1">
      <alignment/>
    </xf>
    <xf numFmtId="9" fontId="0" fillId="13" borderId="9" xfId="26" applyFill="1" applyBorder="1" applyAlignment="1">
      <alignment/>
    </xf>
    <xf numFmtId="9" fontId="0" fillId="12" borderId="3" xfId="26" applyFill="1" applyBorder="1" applyAlignment="1">
      <alignment/>
    </xf>
    <xf numFmtId="0" fontId="0" fillId="2" borderId="3" xfId="0" applyFill="1" applyBorder="1" applyAlignment="1">
      <alignment/>
    </xf>
    <xf numFmtId="0" fontId="0" fillId="2" borderId="26" xfId="0" applyFill="1" applyBorder="1" applyAlignment="1">
      <alignment/>
    </xf>
    <xf numFmtId="0" fontId="0" fillId="0" borderId="33" xfId="0" applyBorder="1" applyAlignment="1">
      <alignment/>
    </xf>
    <xf numFmtId="0" fontId="0" fillId="0" borderId="27" xfId="0" applyBorder="1" applyAlignment="1">
      <alignment/>
    </xf>
    <xf numFmtId="169" fontId="0" fillId="12" borderId="27" xfId="15" applyNumberFormat="1" applyFill="1" applyBorder="1" applyAlignment="1">
      <alignment/>
    </xf>
    <xf numFmtId="169" fontId="0" fillId="12" borderId="28" xfId="15" applyNumberFormat="1" applyFill="1" applyBorder="1" applyAlignment="1">
      <alignment/>
    </xf>
    <xf numFmtId="0" fontId="17" fillId="2" borderId="16" xfId="0" applyFont="1" applyFill="1" applyBorder="1" applyAlignment="1">
      <alignment/>
    </xf>
    <xf numFmtId="9" fontId="17" fillId="2" borderId="19" xfId="0" applyNumberFormat="1" applyFont="1" applyFill="1" applyBorder="1" applyAlignment="1">
      <alignment/>
    </xf>
    <xf numFmtId="0" fontId="17" fillId="2" borderId="20" xfId="0" applyFont="1" applyFill="1" applyBorder="1" applyAlignment="1">
      <alignment/>
    </xf>
    <xf numFmtId="0" fontId="17" fillId="0" borderId="22" xfId="0" applyFont="1" applyBorder="1" applyAlignment="1">
      <alignment/>
    </xf>
    <xf numFmtId="9" fontId="0" fillId="12" borderId="9" xfId="26" applyFill="1" applyBorder="1" applyAlignment="1">
      <alignment/>
    </xf>
    <xf numFmtId="0" fontId="17" fillId="13" borderId="21" xfId="0" applyFont="1" applyFill="1" applyBorder="1" applyAlignment="1">
      <alignment/>
    </xf>
    <xf numFmtId="9" fontId="0" fillId="2" borderId="3" xfId="26" applyFill="1" applyBorder="1" applyAlignment="1">
      <alignment/>
    </xf>
    <xf numFmtId="9" fontId="17" fillId="0" borderId="0" xfId="0" applyNumberFormat="1" applyFont="1" applyAlignment="1">
      <alignment/>
    </xf>
    <xf numFmtId="9" fontId="0" fillId="0" borderId="0" xfId="26" applyAlignment="1">
      <alignment/>
    </xf>
    <xf numFmtId="165" fontId="17" fillId="2" borderId="13" xfId="0" applyNumberFormat="1" applyFont="1" applyFill="1" applyBorder="1" applyAlignment="1">
      <alignment horizontal="center"/>
    </xf>
    <xf numFmtId="169" fontId="0" fillId="12" borderId="9" xfId="15" applyNumberFormat="1" applyFill="1" applyBorder="1" applyAlignment="1">
      <alignment/>
    </xf>
    <xf numFmtId="169" fontId="0" fillId="12" borderId="3" xfId="15" applyNumberFormat="1" applyFill="1" applyBorder="1" applyAlignment="1">
      <alignment/>
    </xf>
    <xf numFmtId="169" fontId="0" fillId="12" borderId="26" xfId="15" applyNumberFormat="1" applyFill="1" applyBorder="1" applyAlignment="1">
      <alignment/>
    </xf>
    <xf numFmtId="169" fontId="0" fillId="0" borderId="0" xfId="0" applyNumberFormat="1" applyAlignment="1">
      <alignment/>
    </xf>
    <xf numFmtId="0" fontId="0" fillId="2" borderId="34" xfId="0" applyFill="1" applyBorder="1" applyAlignment="1">
      <alignment/>
    </xf>
    <xf numFmtId="0" fontId="0" fillId="2" borderId="30" xfId="0" applyFill="1" applyBorder="1" applyAlignment="1">
      <alignment/>
    </xf>
    <xf numFmtId="0" fontId="0" fillId="2" borderId="35" xfId="0" applyFill="1" applyBorder="1" applyAlignment="1">
      <alignment/>
    </xf>
    <xf numFmtId="0" fontId="17" fillId="0" borderId="0" xfId="0" applyFont="1" applyBorder="1" applyAlignment="1">
      <alignment/>
    </xf>
    <xf numFmtId="0" fontId="0" fillId="0" borderId="3" xfId="0" applyBorder="1" applyAlignment="1">
      <alignment/>
    </xf>
    <xf numFmtId="178" fontId="0" fillId="0" borderId="3" xfId="15" applyNumberFormat="1" applyBorder="1" applyAlignment="1">
      <alignment/>
    </xf>
    <xf numFmtId="178" fontId="0" fillId="12" borderId="3" xfId="15" applyNumberFormat="1" applyFill="1" applyBorder="1" applyAlignment="1">
      <alignment/>
    </xf>
    <xf numFmtId="178" fontId="0" fillId="0" borderId="0" xfId="15" applyNumberFormat="1" applyBorder="1" applyAlignment="1">
      <alignment/>
    </xf>
    <xf numFmtId="178" fontId="0" fillId="12" borderId="0" xfId="15" applyNumberFormat="1" applyFill="1" applyBorder="1" applyAlignment="1">
      <alignment/>
    </xf>
    <xf numFmtId="0" fontId="17" fillId="2" borderId="13" xfId="0" applyFont="1" applyFill="1" applyBorder="1" applyAlignment="1">
      <alignment horizontal="center"/>
    </xf>
    <xf numFmtId="0" fontId="0" fillId="2" borderId="16" xfId="0" applyFill="1" applyBorder="1" applyAlignment="1">
      <alignment wrapText="1"/>
    </xf>
    <xf numFmtId="0" fontId="0" fillId="2" borderId="19" xfId="0" applyFill="1" applyBorder="1" applyAlignment="1">
      <alignment wrapText="1"/>
    </xf>
    <xf numFmtId="0" fontId="0" fillId="2" borderId="35" xfId="0" applyFill="1" applyBorder="1" applyAlignment="1">
      <alignment wrapText="1"/>
    </xf>
    <xf numFmtId="0" fontId="17" fillId="7" borderId="3" xfId="0" applyFont="1" applyFill="1" applyBorder="1" applyAlignment="1">
      <alignment/>
    </xf>
    <xf numFmtId="0" fontId="17" fillId="0" borderId="0" xfId="0" applyFont="1" applyFill="1" applyBorder="1" applyAlignment="1">
      <alignment/>
    </xf>
    <xf numFmtId="0" fontId="17" fillId="7" borderId="9" xfId="0" applyFont="1" applyFill="1" applyBorder="1" applyAlignment="1">
      <alignment wrapText="1"/>
    </xf>
    <xf numFmtId="0" fontId="17" fillId="0" borderId="0" xfId="0" applyFont="1" applyFill="1" applyBorder="1" applyAlignment="1">
      <alignment wrapText="1"/>
    </xf>
    <xf numFmtId="0" fontId="17" fillId="0" borderId="3" xfId="0" applyFont="1" applyBorder="1" applyAlignment="1">
      <alignment/>
    </xf>
    <xf numFmtId="0" fontId="0" fillId="0" borderId="3" xfId="0" applyBorder="1" applyAlignment="1">
      <alignment horizontal="right"/>
    </xf>
    <xf numFmtId="169" fontId="0" fillId="0" borderId="3" xfId="15" applyNumberFormat="1" applyFont="1" applyBorder="1" applyAlignment="1">
      <alignment/>
    </xf>
    <xf numFmtId="0" fontId="0" fillId="13" borderId="3" xfId="0" applyFill="1" applyBorder="1" applyAlignment="1">
      <alignment/>
    </xf>
    <xf numFmtId="165" fontId="0" fillId="0" borderId="3" xfId="0" applyNumberFormat="1" applyBorder="1" applyAlignment="1">
      <alignment/>
    </xf>
    <xf numFmtId="165" fontId="0" fillId="12" borderId="3" xfId="0" applyNumberFormat="1" applyFill="1" applyBorder="1" applyAlignment="1">
      <alignment/>
    </xf>
    <xf numFmtId="165" fontId="0" fillId="13" borderId="3" xfId="0" applyNumberFormat="1" applyFill="1" applyBorder="1" applyAlignment="1">
      <alignment/>
    </xf>
    <xf numFmtId="9" fontId="0" fillId="13" borderId="3" xfId="0" applyNumberFormat="1" applyFill="1" applyBorder="1" applyAlignment="1">
      <alignment/>
    </xf>
    <xf numFmtId="9" fontId="0" fillId="12" borderId="3" xfId="0" applyNumberFormat="1" applyFill="1" applyBorder="1" applyAlignment="1">
      <alignment/>
    </xf>
    <xf numFmtId="169" fontId="0" fillId="12" borderId="3" xfId="15" applyNumberFormat="1" applyFill="1" applyBorder="1" applyAlignment="1">
      <alignment horizontal="right"/>
    </xf>
    <xf numFmtId="0" fontId="0" fillId="0" borderId="0" xfId="0" applyBorder="1" applyAlignment="1">
      <alignment horizontal="right"/>
    </xf>
    <xf numFmtId="169" fontId="0" fillId="0" borderId="0" xfId="15" applyNumberFormat="1" applyBorder="1" applyAlignment="1">
      <alignment horizontal="right"/>
    </xf>
    <xf numFmtId="169" fontId="0" fillId="0" borderId="0" xfId="15" applyNumberFormat="1" applyFont="1" applyBorder="1" applyAlignment="1">
      <alignment/>
    </xf>
    <xf numFmtId="169" fontId="0" fillId="12" borderId="0" xfId="15" applyNumberFormat="1" applyFill="1" applyAlignment="1">
      <alignment/>
    </xf>
    <xf numFmtId="178" fontId="0" fillId="0" borderId="0" xfId="15" applyNumberFormat="1" applyBorder="1" applyAlignment="1">
      <alignment horizontal="right"/>
    </xf>
    <xf numFmtId="43" fontId="0" fillId="0" borderId="0" xfId="15" applyNumberFormat="1" applyBorder="1" applyAlignment="1">
      <alignment/>
    </xf>
    <xf numFmtId="169" fontId="0" fillId="0" borderId="3" xfId="15" applyNumberFormat="1" applyFill="1" applyBorder="1" applyAlignment="1">
      <alignment/>
    </xf>
    <xf numFmtId="43" fontId="0" fillId="0" borderId="0" xfId="15" applyNumberFormat="1" applyBorder="1" applyAlignment="1">
      <alignment horizontal="right"/>
    </xf>
    <xf numFmtId="0" fontId="17" fillId="11" borderId="12" xfId="0" applyFont="1" applyFill="1" applyBorder="1" applyAlignment="1">
      <alignment/>
    </xf>
    <xf numFmtId="0" fontId="17" fillId="11" borderId="10" xfId="0" applyFont="1" applyFill="1" applyBorder="1" applyAlignment="1">
      <alignment/>
    </xf>
    <xf numFmtId="0" fontId="17" fillId="11" borderId="11" xfId="0" applyFont="1" applyFill="1" applyBorder="1" applyAlignment="1">
      <alignment/>
    </xf>
    <xf numFmtId="0" fontId="17" fillId="11" borderId="9" xfId="0" applyFont="1" applyFill="1" applyBorder="1" applyAlignment="1">
      <alignment wrapText="1"/>
    </xf>
    <xf numFmtId="0" fontId="17" fillId="11" borderId="22" xfId="0" applyFont="1" applyFill="1" applyBorder="1" applyAlignment="1">
      <alignment wrapText="1"/>
    </xf>
    <xf numFmtId="0" fontId="17" fillId="11" borderId="23" xfId="0" applyFont="1" applyFill="1" applyBorder="1" applyAlignment="1">
      <alignment wrapText="1"/>
    </xf>
    <xf numFmtId="0" fontId="0" fillId="0" borderId="22" xfId="0" applyBorder="1" applyAlignment="1">
      <alignment/>
    </xf>
    <xf numFmtId="9" fontId="0" fillId="13" borderId="9" xfId="0" applyNumberFormat="1" applyFill="1" applyBorder="1" applyAlignment="1">
      <alignment/>
    </xf>
    <xf numFmtId="9" fontId="0" fillId="13" borderId="23" xfId="0" applyNumberFormat="1" applyFill="1" applyBorder="1" applyAlignment="1">
      <alignment/>
    </xf>
    <xf numFmtId="165" fontId="0" fillId="13" borderId="26" xfId="0" applyNumberFormat="1" applyFill="1" applyBorder="1" applyAlignment="1">
      <alignment/>
    </xf>
    <xf numFmtId="0" fontId="0" fillId="0" borderId="21" xfId="0" applyBorder="1" applyAlignment="1">
      <alignment/>
    </xf>
    <xf numFmtId="165" fontId="0" fillId="12" borderId="26" xfId="0" applyNumberFormat="1" applyFill="1" applyBorder="1" applyAlignment="1">
      <alignment/>
    </xf>
    <xf numFmtId="0" fontId="17" fillId="11" borderId="13" xfId="0" applyFont="1" applyFill="1" applyBorder="1" applyAlignment="1">
      <alignment/>
    </xf>
    <xf numFmtId="9" fontId="0" fillId="14" borderId="9" xfId="0" applyNumberFormat="1" applyFill="1" applyBorder="1" applyAlignment="1">
      <alignment/>
    </xf>
    <xf numFmtId="9" fontId="0" fillId="14" borderId="23" xfId="0" applyNumberFormat="1" applyFill="1" applyBorder="1" applyAlignment="1">
      <alignment/>
    </xf>
    <xf numFmtId="0" fontId="17" fillId="11" borderId="13" xfId="0" applyFont="1" applyFill="1" applyBorder="1" applyAlignment="1">
      <alignment wrapText="1"/>
    </xf>
    <xf numFmtId="0" fontId="0" fillId="15" borderId="36" xfId="0" applyFill="1" applyBorder="1" applyAlignment="1">
      <alignment/>
    </xf>
    <xf numFmtId="0" fontId="0" fillId="15" borderId="37" xfId="0" applyFill="1" applyBorder="1" applyAlignment="1">
      <alignment/>
    </xf>
    <xf numFmtId="0" fontId="0" fillId="15" borderId="38" xfId="0" applyFill="1" applyBorder="1" applyAlignment="1">
      <alignment/>
    </xf>
    <xf numFmtId="0" fontId="0" fillId="0" borderId="26" xfId="0" applyBorder="1" applyAlignment="1">
      <alignment/>
    </xf>
    <xf numFmtId="2" fontId="0" fillId="0" borderId="3" xfId="0" applyNumberFormat="1" applyBorder="1" applyAlignment="1">
      <alignment/>
    </xf>
    <xf numFmtId="2" fontId="0" fillId="0" borderId="27" xfId="0" applyNumberFormat="1" applyBorder="1" applyAlignment="1">
      <alignment/>
    </xf>
    <xf numFmtId="6" fontId="0" fillId="0" borderId="3" xfId="0" applyNumberFormat="1" applyBorder="1" applyAlignment="1">
      <alignment/>
    </xf>
    <xf numFmtId="44" fontId="0" fillId="0" borderId="3" xfId="17" applyBorder="1" applyAlignment="1">
      <alignment/>
    </xf>
    <xf numFmtId="0" fontId="0" fillId="0" borderId="5" xfId="0"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3" xfId="0" applyFill="1" applyBorder="1" applyAlignment="1">
      <alignment/>
    </xf>
    <xf numFmtId="169" fontId="0" fillId="3" borderId="3" xfId="15" applyNumberFormat="1" applyFill="1" applyBorder="1" applyAlignment="1">
      <alignment/>
    </xf>
    <xf numFmtId="0" fontId="0" fillId="7" borderId="39" xfId="0" applyFont="1" applyFill="1" applyBorder="1" applyAlignment="1">
      <alignment/>
    </xf>
    <xf numFmtId="0" fontId="0" fillId="7" borderId="40" xfId="0" applyFont="1" applyFill="1" applyBorder="1" applyAlignment="1">
      <alignment/>
    </xf>
    <xf numFmtId="0" fontId="0" fillId="0" borderId="9" xfId="0" applyFont="1" applyBorder="1" applyAlignment="1">
      <alignment wrapText="1"/>
    </xf>
    <xf numFmtId="0" fontId="0" fillId="0" borderId="9" xfId="0" applyFont="1" applyBorder="1" applyAlignment="1">
      <alignment/>
    </xf>
    <xf numFmtId="0" fontId="0" fillId="0" borderId="3" xfId="0" applyFont="1" applyBorder="1" applyAlignment="1">
      <alignment/>
    </xf>
    <xf numFmtId="165" fontId="0" fillId="0" borderId="3" xfId="0" applyNumberFormat="1" applyFont="1" applyBorder="1" applyAlignment="1">
      <alignment/>
    </xf>
    <xf numFmtId="168" fontId="0" fillId="0" borderId="3" xfId="17" applyNumberFormat="1" applyFont="1" applyBorder="1" applyAlignment="1">
      <alignment/>
    </xf>
    <xf numFmtId="0" fontId="0" fillId="0" borderId="0" xfId="23" applyFont="1">
      <alignment/>
      <protection/>
    </xf>
    <xf numFmtId="168" fontId="0" fillId="0" borderId="0" xfId="23" applyNumberFormat="1" applyFont="1">
      <alignment/>
      <protection/>
    </xf>
    <xf numFmtId="168" fontId="0" fillId="0" borderId="3" xfId="0" applyNumberFormat="1" applyFont="1" applyBorder="1" applyAlignment="1">
      <alignment/>
    </xf>
    <xf numFmtId="0" fontId="17" fillId="0" borderId="3" xfId="0" applyFont="1" applyBorder="1" applyAlignment="1">
      <alignment horizontal="center" wrapText="1"/>
    </xf>
    <xf numFmtId="177" fontId="0" fillId="0" borderId="3" xfId="25" applyNumberFormat="1" applyFont="1" applyBorder="1" applyAlignment="1" applyProtection="1">
      <alignment horizontal="left"/>
      <protection/>
    </xf>
    <xf numFmtId="168" fontId="0" fillId="0" borderId="3" xfId="17" applyNumberFormat="1" applyBorder="1" applyAlignment="1">
      <alignment/>
    </xf>
    <xf numFmtId="0" fontId="17" fillId="0" borderId="0" xfId="23" applyFont="1" applyAlignment="1">
      <alignment horizontal="left"/>
      <protection/>
    </xf>
    <xf numFmtId="1" fontId="17" fillId="0" borderId="0" xfId="23" applyNumberFormat="1" applyFont="1">
      <alignment/>
      <protection/>
    </xf>
    <xf numFmtId="0" fontId="17" fillId="7" borderId="3" xfId="23" applyFont="1" applyFill="1" applyBorder="1" applyAlignment="1">
      <alignment horizontal="left"/>
      <protection/>
    </xf>
    <xf numFmtId="168" fontId="0" fillId="7" borderId="3" xfId="23" applyNumberFormat="1" applyFont="1" applyFill="1" applyBorder="1">
      <alignment/>
      <protection/>
    </xf>
    <xf numFmtId="0" fontId="0" fillId="0" borderId="3" xfId="23" applyFont="1" applyBorder="1" applyAlignment="1">
      <alignment wrapText="1"/>
      <protection/>
    </xf>
    <xf numFmtId="168" fontId="0" fillId="0" borderId="3" xfId="23" applyNumberFormat="1" applyFont="1" applyBorder="1" applyAlignment="1">
      <alignment wrapText="1"/>
      <protection/>
    </xf>
    <xf numFmtId="0" fontId="0" fillId="0" borderId="0" xfId="0" applyFont="1" applyAlignment="1">
      <alignment wrapText="1"/>
    </xf>
    <xf numFmtId="0" fontId="0" fillId="0" borderId="3" xfId="0" applyFont="1" applyBorder="1" applyAlignment="1">
      <alignment wrapText="1"/>
    </xf>
    <xf numFmtId="0" fontId="0" fillId="0" borderId="3" xfId="23" applyFont="1" applyBorder="1" applyAlignment="1">
      <alignment horizontal="right"/>
      <protection/>
    </xf>
    <xf numFmtId="168" fontId="26" fillId="0" borderId="3" xfId="23" applyNumberFormat="1" applyFont="1" applyBorder="1">
      <alignment/>
      <protection/>
    </xf>
    <xf numFmtId="168" fontId="0" fillId="0" borderId="3" xfId="0" applyNumberFormat="1" applyBorder="1" applyAlignment="1">
      <alignment/>
    </xf>
    <xf numFmtId="168" fontId="0" fillId="0" borderId="3" xfId="23" applyNumberFormat="1" applyFont="1" applyBorder="1">
      <alignment/>
      <protection/>
    </xf>
    <xf numFmtId="0" fontId="17" fillId="7" borderId="3" xfId="23" applyFont="1" applyFill="1" applyBorder="1">
      <alignment/>
      <protection/>
    </xf>
    <xf numFmtId="0" fontId="0" fillId="7" borderId="3" xfId="0" applyFont="1" applyFill="1" applyBorder="1" applyAlignment="1">
      <alignment/>
    </xf>
    <xf numFmtId="0" fontId="0" fillId="0" borderId="3" xfId="23" applyFont="1" applyFill="1" applyBorder="1" applyAlignment="1">
      <alignment wrapText="1"/>
      <protection/>
    </xf>
    <xf numFmtId="168" fontId="0" fillId="0" borderId="3" xfId="23" applyNumberFormat="1" applyFont="1" applyFill="1" applyBorder="1" applyAlignment="1">
      <alignment wrapText="1"/>
      <protection/>
    </xf>
    <xf numFmtId="0" fontId="0" fillId="0" borderId="3" xfId="0" applyFont="1" applyFill="1" applyBorder="1" applyAlignment="1">
      <alignment wrapText="1"/>
    </xf>
    <xf numFmtId="0" fontId="0" fillId="0" borderId="3" xfId="0" applyFont="1" applyFill="1" applyBorder="1" applyAlignment="1">
      <alignment/>
    </xf>
    <xf numFmtId="0" fontId="0" fillId="0" borderId="3" xfId="23" applyFont="1" applyFill="1" applyBorder="1" applyAlignment="1">
      <alignment horizontal="right"/>
      <protection/>
    </xf>
    <xf numFmtId="168" fontId="26" fillId="0" borderId="3" xfId="23" applyNumberFormat="1" applyFont="1" applyFill="1" applyBorder="1">
      <alignment/>
      <protection/>
    </xf>
    <xf numFmtId="168" fontId="0" fillId="0" borderId="3" xfId="0" applyNumberFormat="1" applyFont="1" applyFill="1" applyBorder="1" applyAlignment="1">
      <alignment/>
    </xf>
    <xf numFmtId="168" fontId="0" fillId="0" borderId="3" xfId="23" applyNumberFormat="1" applyFont="1" applyFill="1" applyBorder="1">
      <alignment/>
      <protection/>
    </xf>
    <xf numFmtId="168" fontId="27" fillId="0" borderId="3" xfId="17" applyNumberFormat="1" applyFont="1" applyFill="1" applyBorder="1" applyAlignment="1" applyProtection="1">
      <alignment horizontal="center"/>
      <protection locked="0"/>
    </xf>
    <xf numFmtId="0" fontId="24" fillId="0" borderId="3" xfId="0" applyFont="1" applyBorder="1" applyAlignment="1">
      <alignment/>
    </xf>
    <xf numFmtId="0" fontId="24" fillId="0" borderId="0" xfId="0" applyFont="1" applyAlignment="1">
      <alignment/>
    </xf>
    <xf numFmtId="0" fontId="28" fillId="4" borderId="0" xfId="0" applyFont="1" applyFill="1" applyAlignment="1">
      <alignment horizontal="left"/>
    </xf>
    <xf numFmtId="0" fontId="29" fillId="4" borderId="0" xfId="0" applyFont="1" applyFill="1" applyAlignment="1">
      <alignment horizontal="centerContinuous"/>
    </xf>
    <xf numFmtId="173" fontId="27" fillId="0" borderId="0" xfId="0" applyNumberFormat="1" applyFont="1" applyAlignment="1" applyProtection="1">
      <alignment/>
      <protection locked="0"/>
    </xf>
    <xf numFmtId="0" fontId="27" fillId="0" borderId="0" xfId="0" applyFont="1" applyAlignment="1" applyProtection="1">
      <alignment horizontal="center"/>
      <protection locked="0"/>
    </xf>
    <xf numFmtId="0" fontId="30" fillId="0" borderId="0" xfId="0" applyFont="1" applyAlignment="1">
      <alignment/>
    </xf>
    <xf numFmtId="172" fontId="31" fillId="0" borderId="0" xfId="0" applyNumberFormat="1" applyFont="1" applyAlignment="1">
      <alignment/>
    </xf>
    <xf numFmtId="0" fontId="0" fillId="0" borderId="0" xfId="0" applyFont="1" applyAlignment="1">
      <alignment horizontal="center"/>
    </xf>
    <xf numFmtId="173" fontId="32" fillId="0" borderId="0" xfId="0" applyNumberFormat="1" applyFont="1" applyAlignment="1" applyProtection="1">
      <alignment/>
      <protection locked="0"/>
    </xf>
    <xf numFmtId="0" fontId="33" fillId="0" borderId="0" xfId="0" applyFont="1" applyAlignment="1">
      <alignment/>
    </xf>
    <xf numFmtId="173" fontId="17" fillId="0" borderId="3" xfId="0" applyNumberFormat="1" applyFont="1" applyBorder="1" applyAlignment="1">
      <alignment wrapText="1"/>
    </xf>
    <xf numFmtId="0" fontId="32" fillId="0" borderId="0" xfId="0" applyFont="1" applyAlignment="1" applyProtection="1">
      <alignment/>
      <protection locked="0"/>
    </xf>
    <xf numFmtId="0" fontId="0" fillId="6" borderId="3" xfId="0" applyNumberFormat="1" applyFont="1" applyFill="1" applyBorder="1" applyAlignment="1">
      <alignment horizontal="center"/>
    </xf>
    <xf numFmtId="180" fontId="0" fillId="6" borderId="3" xfId="0" applyNumberFormat="1" applyFont="1" applyFill="1" applyBorder="1" applyAlignment="1">
      <alignment/>
    </xf>
    <xf numFmtId="1" fontId="0" fillId="6" borderId="3" xfId="0" applyNumberFormat="1" applyFont="1" applyFill="1" applyBorder="1" applyAlignment="1">
      <alignment horizontal="center"/>
    </xf>
    <xf numFmtId="165" fontId="0" fillId="6" borderId="3" xfId="0" applyNumberFormat="1" applyFont="1" applyFill="1" applyBorder="1" applyAlignment="1">
      <alignment horizontal="center"/>
    </xf>
    <xf numFmtId="181" fontId="0" fillId="6" borderId="3" xfId="0" applyNumberFormat="1" applyFont="1" applyFill="1" applyBorder="1" applyAlignment="1">
      <alignment horizontal="right"/>
    </xf>
    <xf numFmtId="170" fontId="0" fillId="6" borderId="3" xfId="0" applyNumberFormat="1" applyFont="1" applyFill="1" applyBorder="1" applyAlignment="1">
      <alignment horizontal="center"/>
    </xf>
    <xf numFmtId="170" fontId="0" fillId="0" borderId="3" xfId="0" applyNumberFormat="1" applyFont="1" applyBorder="1" applyAlignment="1">
      <alignment/>
    </xf>
    <xf numFmtId="181" fontId="32" fillId="6" borderId="0" xfId="0" applyNumberFormat="1" applyFont="1" applyFill="1" applyAlignment="1" applyProtection="1">
      <alignment/>
      <protection locked="0"/>
    </xf>
    <xf numFmtId="0" fontId="0" fillId="0" borderId="3" xfId="0" applyNumberFormat="1" applyFont="1" applyBorder="1" applyAlignment="1">
      <alignment horizontal="center"/>
    </xf>
    <xf numFmtId="180" fontId="0" fillId="0" borderId="3" xfId="0" applyNumberFormat="1" applyFont="1" applyBorder="1" applyAlignment="1">
      <alignment/>
    </xf>
    <xf numFmtId="1" fontId="0" fillId="0" borderId="3" xfId="0" applyNumberFormat="1" applyFont="1" applyFill="1" applyBorder="1" applyAlignment="1">
      <alignment horizontal="center"/>
    </xf>
    <xf numFmtId="165" fontId="0" fillId="0" borderId="3" xfId="0" applyNumberFormat="1" applyFont="1" applyFill="1" applyBorder="1" applyAlignment="1">
      <alignment horizontal="center"/>
    </xf>
    <xf numFmtId="181" fontId="0" fillId="0" borderId="3" xfId="0" applyNumberFormat="1" applyFont="1" applyBorder="1" applyAlignment="1">
      <alignment horizontal="right"/>
    </xf>
    <xf numFmtId="170" fontId="0" fillId="0" borderId="3" xfId="0" applyNumberFormat="1" applyFont="1" applyFill="1" applyBorder="1" applyAlignment="1">
      <alignment horizontal="center"/>
    </xf>
    <xf numFmtId="181" fontId="32" fillId="0" borderId="0" xfId="0" applyNumberFormat="1" applyFont="1" applyAlignment="1" applyProtection="1">
      <alignment/>
      <protection locked="0"/>
    </xf>
    <xf numFmtId="0" fontId="32" fillId="0" borderId="0" xfId="0" applyFont="1" applyAlignment="1">
      <alignment/>
    </xf>
    <xf numFmtId="0" fontId="0" fillId="0" borderId="3" xfId="0" applyNumberFormat="1" applyFont="1" applyFill="1" applyBorder="1" applyAlignment="1">
      <alignment horizontal="center"/>
    </xf>
    <xf numFmtId="181" fontId="0" fillId="0" borderId="3" xfId="0" applyNumberFormat="1" applyFont="1" applyFill="1" applyBorder="1" applyAlignment="1">
      <alignment horizontal="right"/>
    </xf>
    <xf numFmtId="181" fontId="32" fillId="0" borderId="0" xfId="0" applyNumberFormat="1" applyFont="1" applyFill="1" applyAlignment="1" applyProtection="1">
      <alignment/>
      <protection locked="0"/>
    </xf>
    <xf numFmtId="0" fontId="32" fillId="0" borderId="0" xfId="0" applyFont="1" applyAlignment="1" applyProtection="1">
      <alignment horizontal="center"/>
      <protection locked="0"/>
    </xf>
    <xf numFmtId="170" fontId="32" fillId="0" borderId="0" xfId="0" applyNumberFormat="1" applyFont="1" applyFill="1" applyAlignment="1">
      <alignment horizontal="center"/>
    </xf>
    <xf numFmtId="172" fontId="34" fillId="0" borderId="0" xfId="0" applyNumberFormat="1" applyFont="1" applyAlignment="1">
      <alignment/>
    </xf>
    <xf numFmtId="0" fontId="33" fillId="0" borderId="0" xfId="0" applyFont="1" applyAlignment="1">
      <alignment horizontal="center"/>
    </xf>
    <xf numFmtId="0" fontId="35" fillId="0" borderId="0" xfId="0" applyFont="1" applyAlignment="1">
      <alignment horizontal="center"/>
    </xf>
    <xf numFmtId="0" fontId="27" fillId="0" borderId="3" xfId="0" applyFont="1" applyBorder="1" applyAlignment="1">
      <alignment horizontal="center" wrapText="1"/>
    </xf>
    <xf numFmtId="173" fontId="27" fillId="0" borderId="3" xfId="0" applyNumberFormat="1" applyFont="1" applyBorder="1" applyAlignment="1">
      <alignment wrapText="1"/>
    </xf>
    <xf numFmtId="0" fontId="32" fillId="6" borderId="3" xfId="0" applyNumberFormat="1" applyFont="1" applyFill="1" applyBorder="1" applyAlignment="1">
      <alignment horizontal="center"/>
    </xf>
    <xf numFmtId="180" fontId="32" fillId="6" borderId="3" xfId="0" applyNumberFormat="1" applyFont="1" applyFill="1" applyBorder="1" applyAlignment="1">
      <alignment/>
    </xf>
    <xf numFmtId="1" fontId="32" fillId="6" borderId="3" xfId="0" applyNumberFormat="1" applyFont="1" applyFill="1" applyBorder="1" applyAlignment="1">
      <alignment horizontal="center"/>
    </xf>
    <xf numFmtId="165" fontId="32" fillId="6" borderId="3" xfId="0" applyNumberFormat="1" applyFont="1" applyFill="1" applyBorder="1" applyAlignment="1">
      <alignment horizontal="center"/>
    </xf>
    <xf numFmtId="181" fontId="32" fillId="6" borderId="3" xfId="0" applyNumberFormat="1" applyFont="1" applyFill="1" applyBorder="1" applyAlignment="1">
      <alignment horizontal="right"/>
    </xf>
    <xf numFmtId="170" fontId="32" fillId="6" borderId="3" xfId="0" applyNumberFormat="1" applyFont="1" applyFill="1" applyBorder="1" applyAlignment="1">
      <alignment horizontal="center"/>
    </xf>
    <xf numFmtId="0" fontId="36" fillId="0" borderId="3" xfId="0" applyNumberFormat="1" applyFont="1" applyBorder="1" applyAlignment="1">
      <alignment horizontal="center"/>
    </xf>
    <xf numFmtId="180" fontId="36" fillId="0" borderId="3" xfId="0" applyNumberFormat="1" applyFont="1" applyBorder="1" applyAlignment="1">
      <alignment/>
    </xf>
    <xf numFmtId="1" fontId="36" fillId="0" borderId="3" xfId="0" applyNumberFormat="1" applyFont="1" applyFill="1" applyBorder="1" applyAlignment="1">
      <alignment horizontal="center"/>
    </xf>
    <xf numFmtId="165" fontId="32" fillId="0" borderId="3" xfId="0" applyNumberFormat="1" applyFont="1" applyFill="1" applyBorder="1" applyAlignment="1">
      <alignment horizontal="center"/>
    </xf>
    <xf numFmtId="181" fontId="36" fillId="0" borderId="3" xfId="0" applyNumberFormat="1" applyFont="1" applyBorder="1" applyAlignment="1">
      <alignment horizontal="right"/>
    </xf>
    <xf numFmtId="170" fontId="36" fillId="0" borderId="3" xfId="0" applyNumberFormat="1" applyFont="1" applyFill="1" applyBorder="1" applyAlignment="1">
      <alignment horizontal="center"/>
    </xf>
    <xf numFmtId="170" fontId="32" fillId="0" borderId="3" xfId="0" applyNumberFormat="1" applyFont="1" applyFill="1" applyBorder="1" applyAlignment="1">
      <alignment horizontal="center"/>
    </xf>
    <xf numFmtId="0" fontId="32" fillId="0" borderId="3" xfId="0" applyNumberFormat="1" applyFont="1" applyBorder="1" applyAlignment="1">
      <alignment horizontal="center"/>
    </xf>
    <xf numFmtId="180" fontId="32" fillId="0" borderId="3" xfId="0" applyNumberFormat="1" applyFont="1" applyBorder="1" applyAlignment="1">
      <alignment/>
    </xf>
    <xf numFmtId="1" fontId="32" fillId="0" borderId="3" xfId="0" applyNumberFormat="1" applyFont="1" applyFill="1" applyBorder="1" applyAlignment="1">
      <alignment horizontal="center"/>
    </xf>
    <xf numFmtId="181" fontId="32" fillId="0" borderId="3" xfId="0" applyNumberFormat="1" applyFont="1" applyBorder="1" applyAlignment="1">
      <alignment horizontal="right"/>
    </xf>
    <xf numFmtId="170" fontId="0" fillId="0" borderId="3" xfId="0" applyNumberFormat="1" applyBorder="1" applyAlignment="1">
      <alignment/>
    </xf>
    <xf numFmtId="0" fontId="32" fillId="0" borderId="0" xfId="0" applyNumberFormat="1" applyFont="1" applyBorder="1" applyAlignment="1">
      <alignment horizontal="center"/>
    </xf>
    <xf numFmtId="180" fontId="32" fillId="0" borderId="0" xfId="0" applyNumberFormat="1" applyFont="1" applyBorder="1" applyAlignment="1">
      <alignment/>
    </xf>
    <xf numFmtId="1" fontId="32" fillId="0" borderId="0" xfId="0" applyNumberFormat="1" applyFont="1" applyFill="1" applyBorder="1" applyAlignment="1">
      <alignment horizontal="center"/>
    </xf>
    <xf numFmtId="165" fontId="32" fillId="0" borderId="0" xfId="0" applyNumberFormat="1" applyFont="1" applyFill="1" applyBorder="1" applyAlignment="1">
      <alignment horizontal="center"/>
    </xf>
    <xf numFmtId="181" fontId="32" fillId="0" borderId="0" xfId="0" applyNumberFormat="1" applyFont="1" applyBorder="1" applyAlignment="1">
      <alignment horizontal="right"/>
    </xf>
    <xf numFmtId="170" fontId="32" fillId="0" borderId="0" xfId="0" applyNumberFormat="1" applyFont="1" applyFill="1" applyBorder="1" applyAlignment="1">
      <alignment horizontal="center"/>
    </xf>
    <xf numFmtId="170" fontId="0" fillId="0" borderId="0" xfId="0" applyNumberFormat="1" applyBorder="1" applyAlignment="1">
      <alignment/>
    </xf>
    <xf numFmtId="0" fontId="17" fillId="0" borderId="16" xfId="0" applyFont="1" applyBorder="1" applyAlignment="1">
      <alignment horizontal="center"/>
    </xf>
    <xf numFmtId="173" fontId="17" fillId="0" borderId="19" xfId="0" applyNumberFormat="1" applyFont="1" applyBorder="1" applyAlignment="1">
      <alignment/>
    </xf>
    <xf numFmtId="0" fontId="17" fillId="0" borderId="19" xfId="0" applyFont="1" applyBorder="1" applyAlignment="1">
      <alignment horizontal="center" wrapText="1"/>
    </xf>
    <xf numFmtId="0" fontId="17" fillId="0" borderId="20" xfId="0" applyFont="1" applyBorder="1" applyAlignment="1">
      <alignment horizontal="center" wrapText="1"/>
    </xf>
    <xf numFmtId="0" fontId="17" fillId="0" borderId="13" xfId="0" applyFont="1" applyBorder="1" applyAlignment="1">
      <alignment horizontal="center" wrapText="1"/>
    </xf>
    <xf numFmtId="0" fontId="0" fillId="6" borderId="9" xfId="0" applyNumberFormat="1" applyFont="1" applyFill="1" applyBorder="1" applyAlignment="1">
      <alignment horizontal="center"/>
    </xf>
    <xf numFmtId="180" fontId="0" fillId="6" borderId="9" xfId="0" applyNumberFormat="1" applyFont="1" applyFill="1" applyBorder="1" applyAlignment="1">
      <alignment/>
    </xf>
    <xf numFmtId="1" fontId="0" fillId="6" borderId="9" xfId="0" applyNumberFormat="1" applyFont="1" applyFill="1" applyBorder="1" applyAlignment="1">
      <alignment horizontal="center"/>
    </xf>
    <xf numFmtId="181" fontId="0" fillId="6" borderId="9" xfId="0" applyNumberFormat="1" applyFont="1" applyFill="1" applyBorder="1" applyAlignment="1">
      <alignment/>
    </xf>
    <xf numFmtId="170" fontId="0" fillId="6" borderId="9" xfId="0" applyNumberFormat="1" applyFont="1" applyFill="1" applyBorder="1" applyAlignment="1">
      <alignment horizontal="center"/>
    </xf>
    <xf numFmtId="182" fontId="0" fillId="6" borderId="9" xfId="17" applyNumberFormat="1" applyFont="1" applyFill="1" applyBorder="1" applyAlignment="1">
      <alignment horizontal="right"/>
    </xf>
    <xf numFmtId="182" fontId="0" fillId="0" borderId="3" xfId="0" applyNumberFormat="1" applyFont="1" applyBorder="1" applyAlignment="1">
      <alignment/>
    </xf>
    <xf numFmtId="170" fontId="32" fillId="6" borderId="0" xfId="0" applyNumberFormat="1" applyFont="1" applyFill="1" applyAlignment="1" applyProtection="1">
      <alignment horizontal="center"/>
      <protection locked="0"/>
    </xf>
    <xf numFmtId="181" fontId="0" fillId="0" borderId="3" xfId="0" applyNumberFormat="1" applyFont="1" applyBorder="1" applyAlignment="1">
      <alignment/>
    </xf>
    <xf numFmtId="170" fontId="32" fillId="0" borderId="0" xfId="0" applyNumberFormat="1" applyFont="1" applyFill="1" applyAlignment="1" applyProtection="1">
      <alignment horizontal="center"/>
      <protection locked="0"/>
    </xf>
    <xf numFmtId="181" fontId="0" fillId="0" borderId="3" xfId="0" applyNumberFormat="1" applyFont="1" applyFill="1" applyBorder="1" applyAlignment="1">
      <alignment/>
    </xf>
    <xf numFmtId="0" fontId="27" fillId="0" borderId="16" xfId="0" applyFont="1" applyBorder="1" applyAlignment="1">
      <alignment horizontal="center" wrapText="1"/>
    </xf>
    <xf numFmtId="173" fontId="27" fillId="0" borderId="19" xfId="0" applyNumberFormat="1" applyFont="1" applyBorder="1" applyAlignment="1">
      <alignment wrapText="1"/>
    </xf>
    <xf numFmtId="0" fontId="27" fillId="0" borderId="19" xfId="0" applyFont="1" applyBorder="1" applyAlignment="1">
      <alignment horizontal="center" wrapText="1"/>
    </xf>
    <xf numFmtId="0" fontId="27" fillId="0" borderId="20" xfId="0" applyFont="1" applyBorder="1" applyAlignment="1">
      <alignment horizontal="center" wrapText="1"/>
    </xf>
    <xf numFmtId="0" fontId="27" fillId="0" borderId="41" xfId="0" applyFont="1" applyBorder="1" applyAlignment="1">
      <alignment horizontal="center" wrapText="1"/>
    </xf>
    <xf numFmtId="181" fontId="32" fillId="6" borderId="3" xfId="0" applyNumberFormat="1" applyFont="1" applyFill="1" applyBorder="1" applyAlignment="1">
      <alignment/>
    </xf>
    <xf numFmtId="182" fontId="32" fillId="6" borderId="3" xfId="17" applyNumberFormat="1" applyFont="1" applyFill="1" applyBorder="1" applyAlignment="1">
      <alignment horizontal="right"/>
    </xf>
    <xf numFmtId="0" fontId="32" fillId="0" borderId="3" xfId="0" applyFont="1" applyBorder="1" applyAlignment="1">
      <alignment/>
    </xf>
    <xf numFmtId="181" fontId="36" fillId="0" borderId="3" xfId="0" applyNumberFormat="1" applyFont="1" applyBorder="1" applyAlignment="1">
      <alignment/>
    </xf>
    <xf numFmtId="182" fontId="32" fillId="0" borderId="3" xfId="0" applyNumberFormat="1" applyFont="1" applyBorder="1" applyAlignment="1">
      <alignment/>
    </xf>
    <xf numFmtId="181" fontId="32" fillId="0" borderId="3" xfId="0" applyNumberFormat="1" applyFont="1" applyBorder="1" applyAlignment="1">
      <alignment/>
    </xf>
    <xf numFmtId="0" fontId="0" fillId="3" borderId="16" xfId="0" applyFill="1" applyBorder="1" applyAlignment="1">
      <alignment/>
    </xf>
    <xf numFmtId="0" fontId="0" fillId="3" borderId="19" xfId="0" applyFill="1" applyBorder="1" applyAlignment="1">
      <alignment/>
    </xf>
    <xf numFmtId="0" fontId="0" fillId="3" borderId="20" xfId="0" applyFill="1" applyBorder="1" applyAlignment="1">
      <alignment wrapText="1"/>
    </xf>
    <xf numFmtId="0" fontId="0" fillId="0" borderId="9" xfId="0" applyBorder="1" applyAlignment="1">
      <alignment/>
    </xf>
    <xf numFmtId="44" fontId="0" fillId="0" borderId="9" xfId="17" applyBorder="1" applyAlignment="1">
      <alignment/>
    </xf>
    <xf numFmtId="168" fontId="0" fillId="0" borderId="23" xfId="0" applyNumberFormat="1" applyBorder="1" applyAlignment="1">
      <alignment/>
    </xf>
    <xf numFmtId="168" fontId="0" fillId="0" borderId="26" xfId="0" applyNumberFormat="1" applyBorder="1" applyAlignment="1">
      <alignment/>
    </xf>
    <xf numFmtId="44" fontId="0" fillId="0" borderId="27" xfId="17" applyBorder="1" applyAlignment="1">
      <alignment/>
    </xf>
    <xf numFmtId="168" fontId="0" fillId="0" borderId="28" xfId="0" applyNumberFormat="1" applyBorder="1" applyAlignment="1">
      <alignment/>
    </xf>
    <xf numFmtId="0" fontId="17" fillId="0" borderId="4" xfId="0" applyFont="1" applyBorder="1" applyAlignment="1">
      <alignment horizontal="center" vertical="top" wrapText="1"/>
    </xf>
    <xf numFmtId="0" fontId="0" fillId="0" borderId="2" xfId="0" applyBorder="1" applyAlignment="1">
      <alignment horizontal="center" vertical="top" wrapText="1"/>
    </xf>
    <xf numFmtId="0" fontId="17" fillId="0" borderId="2" xfId="0" applyFont="1" applyBorder="1" applyAlignment="1">
      <alignment horizontal="center" vertical="top" wrapText="1"/>
    </xf>
    <xf numFmtId="0" fontId="17" fillId="0" borderId="9" xfId="0" applyFont="1" applyBorder="1" applyAlignment="1">
      <alignment horizontal="center" vertical="top" wrapText="1"/>
    </xf>
    <xf numFmtId="0" fontId="17" fillId="0" borderId="18" xfId="0" applyFont="1" applyBorder="1" applyAlignment="1">
      <alignment horizontal="center" vertical="top" wrapText="1"/>
    </xf>
    <xf numFmtId="0" fontId="20" fillId="0" borderId="9" xfId="0" applyFont="1" applyBorder="1" applyAlignment="1">
      <alignment horizontal="left" vertical="top" wrapText="1"/>
    </xf>
    <xf numFmtId="14" fontId="20" fillId="0" borderId="18" xfId="0" applyNumberFormat="1" applyFont="1" applyBorder="1" applyAlignment="1">
      <alignment horizontal="left" vertical="top" wrapText="1"/>
    </xf>
    <xf numFmtId="16" fontId="20" fillId="0" borderId="18" xfId="0" applyNumberFormat="1" applyFont="1" applyBorder="1" applyAlignment="1">
      <alignment horizontal="left" vertical="top" wrapText="1"/>
    </xf>
    <xf numFmtId="0" fontId="1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7" fillId="13" borderId="16" xfId="24" applyNumberFormat="1" applyFont="1" applyFill="1" applyBorder="1" applyAlignment="1" applyProtection="1">
      <alignment/>
      <protection/>
    </xf>
    <xf numFmtId="0" fontId="17" fillId="13" borderId="19" xfId="24" applyNumberFormat="1" applyFont="1" applyFill="1" applyBorder="1" applyAlignment="1" applyProtection="1">
      <alignment/>
      <protection/>
    </xf>
    <xf numFmtId="0" fontId="17" fillId="13" borderId="20" xfId="24" applyNumberFormat="1" applyFont="1" applyFill="1" applyBorder="1" applyAlignment="1" applyProtection="1">
      <alignment/>
      <protection/>
    </xf>
    <xf numFmtId="0" fontId="17" fillId="13" borderId="29" xfId="24" applyNumberFormat="1" applyFont="1" applyFill="1" applyBorder="1" applyAlignment="1" applyProtection="1">
      <alignment/>
      <protection/>
    </xf>
    <xf numFmtId="0" fontId="17" fillId="13" borderId="31" xfId="24" applyNumberFormat="1" applyFont="1" applyFill="1" applyBorder="1" applyAlignment="1" applyProtection="1">
      <alignment/>
      <protection/>
    </xf>
    <xf numFmtId="0" fontId="17" fillId="13" borderId="31" xfId="24" applyNumberFormat="1" applyFont="1" applyFill="1" applyBorder="1" applyAlignment="1" applyProtection="1">
      <alignment horizontal="center"/>
      <protection/>
    </xf>
    <xf numFmtId="0" fontId="0" fillId="0" borderId="41" xfId="24" applyNumberFormat="1" applyFont="1" applyFill="1" applyBorder="1" applyAlignment="1" applyProtection="1">
      <alignment horizontal="center"/>
      <protection/>
    </xf>
    <xf numFmtId="0" fontId="0" fillId="0" borderId="36" xfId="24" applyNumberFormat="1" applyFill="1" applyBorder="1" applyAlignment="1" applyProtection="1">
      <alignment/>
      <protection/>
    </xf>
    <xf numFmtId="0" fontId="0" fillId="0" borderId="37" xfId="24" applyNumberFormat="1" applyFont="1" applyFill="1" applyBorder="1" applyAlignment="1" applyProtection="1">
      <alignment/>
      <protection/>
    </xf>
    <xf numFmtId="0" fontId="0" fillId="0" borderId="38" xfId="24" applyNumberFormat="1" applyFont="1" applyFill="1" applyBorder="1" applyAlignment="1" applyProtection="1">
      <alignment/>
      <protection/>
    </xf>
    <xf numFmtId="0" fontId="0" fillId="0" borderId="42" xfId="24" applyNumberFormat="1" applyFont="1" applyFill="1" applyBorder="1" applyAlignment="1" applyProtection="1">
      <alignment horizontal="center"/>
      <protection/>
    </xf>
    <xf numFmtId="0" fontId="0" fillId="0" borderId="22" xfId="24" applyNumberFormat="1" applyFont="1" applyFill="1" applyBorder="1" applyAlignment="1" applyProtection="1">
      <alignment/>
      <protection/>
    </xf>
    <xf numFmtId="9" fontId="0" fillId="0" borderId="3" xfId="24" applyNumberFormat="1" applyFont="1" applyFill="1" applyBorder="1" applyAlignment="1" applyProtection="1">
      <alignment/>
      <protection/>
    </xf>
    <xf numFmtId="9" fontId="0" fillId="0" borderId="26" xfId="24" applyNumberFormat="1" applyFont="1" applyFill="1" applyBorder="1" applyAlignment="1" applyProtection="1">
      <alignment/>
      <protection/>
    </xf>
    <xf numFmtId="0" fontId="0" fillId="12" borderId="21" xfId="24" applyNumberFormat="1" applyFill="1" applyBorder="1" applyAlignment="1" applyProtection="1">
      <alignment/>
      <protection/>
    </xf>
    <xf numFmtId="1" fontId="0" fillId="12" borderId="3" xfId="24" applyNumberFormat="1" applyFont="1" applyFill="1" applyBorder="1" applyAlignment="1" applyProtection="1">
      <alignment/>
      <protection/>
    </xf>
    <xf numFmtId="3" fontId="0" fillId="12" borderId="26" xfId="24" applyNumberFormat="1" applyFont="1" applyFill="1" applyBorder="1" applyAlignment="1" applyProtection="1">
      <alignment/>
      <protection/>
    </xf>
    <xf numFmtId="0" fontId="0" fillId="0" borderId="21" xfId="24" applyNumberFormat="1" applyFont="1" applyFill="1" applyBorder="1" applyAlignment="1" applyProtection="1">
      <alignment/>
      <protection/>
    </xf>
    <xf numFmtId="1" fontId="0" fillId="0" borderId="3" xfId="24" applyNumberFormat="1" applyFont="1" applyFill="1" applyBorder="1" applyAlignment="1" applyProtection="1">
      <alignment/>
      <protection/>
    </xf>
    <xf numFmtId="3" fontId="0" fillId="0" borderId="26" xfId="24" applyNumberFormat="1" applyFont="1" applyFill="1" applyBorder="1" applyAlignment="1" applyProtection="1">
      <alignment/>
      <protection/>
    </xf>
    <xf numFmtId="0" fontId="0" fillId="12" borderId="21" xfId="24" applyNumberFormat="1" applyFont="1" applyFill="1" applyBorder="1" applyAlignment="1" applyProtection="1">
      <alignment/>
      <protection/>
    </xf>
    <xf numFmtId="166" fontId="0" fillId="12" borderId="3" xfId="24" applyNumberFormat="1" applyFont="1" applyFill="1" applyBorder="1" applyAlignment="1" applyProtection="1">
      <alignment/>
      <protection/>
    </xf>
    <xf numFmtId="0" fontId="0" fillId="0" borderId="21" xfId="24" applyNumberFormat="1" applyFill="1" applyBorder="1" applyAlignment="1" applyProtection="1">
      <alignment/>
      <protection/>
    </xf>
    <xf numFmtId="3" fontId="0" fillId="0" borderId="3" xfId="24" applyNumberFormat="1" applyFont="1" applyFill="1" applyBorder="1" applyAlignment="1" applyProtection="1">
      <alignment/>
      <protection/>
    </xf>
    <xf numFmtId="179" fontId="0" fillId="0" borderId="3" xfId="24" applyNumberFormat="1" applyFont="1" applyFill="1" applyBorder="1" applyAlignment="1" applyProtection="1">
      <alignment/>
      <protection/>
    </xf>
    <xf numFmtId="179" fontId="0" fillId="0" borderId="26" xfId="24" applyNumberFormat="1" applyFont="1" applyFill="1" applyBorder="1" applyAlignment="1" applyProtection="1">
      <alignment/>
      <protection/>
    </xf>
    <xf numFmtId="0" fontId="0" fillId="0" borderId="32" xfId="24" applyNumberFormat="1" applyFont="1" applyFill="1" applyBorder="1" applyAlignment="1" applyProtection="1">
      <alignment/>
      <protection/>
    </xf>
    <xf numFmtId="0" fontId="0" fillId="0" borderId="43" xfId="24" applyNumberFormat="1" applyFont="1" applyFill="1" applyBorder="1" applyAlignment="1" applyProtection="1">
      <alignment horizontal="center"/>
      <protection/>
    </xf>
    <xf numFmtId="0" fontId="0" fillId="12" borderId="32" xfId="24" applyNumberFormat="1" applyFill="1" applyBorder="1" applyAlignment="1" applyProtection="1">
      <alignment/>
      <protection/>
    </xf>
    <xf numFmtId="165" fontId="0" fillId="12" borderId="4" xfId="24" applyNumberFormat="1" applyFont="1" applyFill="1" applyBorder="1" applyAlignment="1" applyProtection="1">
      <alignment/>
      <protection/>
    </xf>
    <xf numFmtId="179" fontId="0" fillId="12" borderId="44" xfId="24" applyNumberFormat="1" applyFont="1" applyFill="1" applyBorder="1" applyAlignment="1" applyProtection="1">
      <alignment/>
      <protection/>
    </xf>
    <xf numFmtId="0" fontId="0" fillId="0" borderId="41" xfId="0" applyNumberFormat="1" applyFont="1" applyFill="1" applyBorder="1" applyAlignment="1" applyProtection="1">
      <alignment horizontal="center"/>
      <protection/>
    </xf>
    <xf numFmtId="0" fontId="0" fillId="0" borderId="42" xfId="0" applyNumberFormat="1" applyFont="1" applyFill="1" applyBorder="1" applyAlignment="1" applyProtection="1">
      <alignment horizontal="center"/>
      <protection/>
    </xf>
    <xf numFmtId="166" fontId="0" fillId="12" borderId="26" xfId="24" applyNumberFormat="1" applyFont="1" applyFill="1" applyBorder="1" applyAlignment="1" applyProtection="1">
      <alignment/>
      <protection/>
    </xf>
    <xf numFmtId="0" fontId="0" fillId="0" borderId="43" xfId="0" applyNumberFormat="1" applyFont="1" applyFill="1" applyBorder="1" applyAlignment="1" applyProtection="1">
      <alignment horizontal="center"/>
      <protection/>
    </xf>
    <xf numFmtId="0" fontId="0" fillId="12" borderId="33" xfId="24" applyNumberFormat="1" applyFill="1" applyBorder="1" applyAlignment="1" applyProtection="1">
      <alignment/>
      <protection/>
    </xf>
    <xf numFmtId="165" fontId="0" fillId="12" borderId="27" xfId="24" applyNumberFormat="1" applyFont="1" applyFill="1" applyBorder="1" applyAlignment="1" applyProtection="1">
      <alignment/>
      <protection/>
    </xf>
    <xf numFmtId="179" fontId="0" fillId="12" borderId="28" xfId="24" applyNumberFormat="1" applyFont="1" applyFill="1" applyBorder="1" applyAlignment="1" applyProtection="1">
      <alignment/>
      <protection/>
    </xf>
    <xf numFmtId="0" fontId="0" fillId="0" borderId="0" xfId="0" applyNumberFormat="1" applyFill="1" applyBorder="1" applyAlignment="1" applyProtection="1">
      <alignment/>
      <protection/>
    </xf>
    <xf numFmtId="0" fontId="38" fillId="0" borderId="0" xfId="0" applyFont="1" applyAlignment="1">
      <alignment/>
    </xf>
    <xf numFmtId="0" fontId="39" fillId="0" borderId="3" xfId="0" applyFont="1" applyBorder="1" applyAlignment="1">
      <alignment wrapText="1"/>
    </xf>
    <xf numFmtId="0" fontId="40" fillId="0" borderId="9" xfId="0" applyFont="1" applyBorder="1" applyAlignment="1">
      <alignment vertical="top" wrapText="1"/>
    </xf>
    <xf numFmtId="0" fontId="40" fillId="0" borderId="18" xfId="0" applyFont="1" applyBorder="1" applyAlignment="1">
      <alignment vertical="top" wrapText="1"/>
    </xf>
    <xf numFmtId="2" fontId="40" fillId="0" borderId="18" xfId="0" applyNumberFormat="1" applyFont="1" applyBorder="1" applyAlignment="1">
      <alignment vertical="top" wrapText="1"/>
    </xf>
    <xf numFmtId="9" fontId="0" fillId="0" borderId="3" xfId="26" applyBorder="1" applyAlignment="1">
      <alignment/>
    </xf>
    <xf numFmtId="2" fontId="40" fillId="0" borderId="18" xfId="15" applyNumberFormat="1" applyFont="1" applyBorder="1" applyAlignment="1">
      <alignment vertical="top" wrapText="1"/>
    </xf>
    <xf numFmtId="0" fontId="0" fillId="0" borderId="6" xfId="0" applyBorder="1" applyAlignment="1">
      <alignment horizontal="center"/>
    </xf>
    <xf numFmtId="177" fontId="0" fillId="0" borderId="0" xfId="0" applyNumberFormat="1" applyAlignment="1">
      <alignment/>
    </xf>
    <xf numFmtId="0" fontId="17" fillId="3" borderId="5"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0" fillId="3" borderId="45" xfId="0" applyFill="1" applyBorder="1" applyAlignment="1">
      <alignment horizontal="center"/>
    </xf>
    <xf numFmtId="0" fontId="0" fillId="0" borderId="46" xfId="0" applyBorder="1" applyAlignment="1">
      <alignment horizontal="right"/>
    </xf>
    <xf numFmtId="165" fontId="0" fillId="13" borderId="36" xfId="0" applyNumberFormat="1" applyFill="1" applyBorder="1" applyAlignment="1">
      <alignment/>
    </xf>
    <xf numFmtId="165" fontId="0" fillId="13" borderId="37" xfId="0" applyNumberFormat="1" applyFill="1" applyBorder="1" applyAlignment="1">
      <alignment/>
    </xf>
    <xf numFmtId="165" fontId="0" fillId="13" borderId="38" xfId="0" applyNumberFormat="1" applyFill="1" applyBorder="1" applyAlignment="1">
      <alignment/>
    </xf>
    <xf numFmtId="165" fontId="0" fillId="13" borderId="21" xfId="0" applyNumberFormat="1" applyFill="1" applyBorder="1" applyAlignment="1">
      <alignment/>
    </xf>
    <xf numFmtId="0" fontId="0" fillId="0" borderId="46" xfId="0" applyFill="1" applyBorder="1" applyAlignment="1">
      <alignment horizontal="right"/>
    </xf>
    <xf numFmtId="165" fontId="0" fillId="12" borderId="21" xfId="0" applyNumberFormat="1" applyFill="1" applyBorder="1" applyAlignment="1">
      <alignment/>
    </xf>
    <xf numFmtId="0" fontId="0" fillId="0" borderId="5" xfId="0" applyBorder="1" applyAlignment="1">
      <alignment horizontal="right"/>
    </xf>
    <xf numFmtId="9" fontId="0" fillId="13" borderId="21" xfId="26" applyFill="1" applyBorder="1" applyAlignment="1">
      <alignment/>
    </xf>
    <xf numFmtId="9" fontId="0" fillId="13" borderId="3" xfId="26" applyFill="1" applyBorder="1" applyAlignment="1">
      <alignment/>
    </xf>
    <xf numFmtId="9" fontId="0" fillId="13" borderId="26" xfId="26" applyFill="1" applyBorder="1" applyAlignment="1">
      <alignment/>
    </xf>
    <xf numFmtId="9" fontId="0" fillId="12" borderId="21" xfId="26" applyFont="1" applyFill="1" applyBorder="1" applyAlignment="1">
      <alignment/>
    </xf>
    <xf numFmtId="9" fontId="0" fillId="12" borderId="3" xfId="26" applyFill="1" applyBorder="1" applyAlignment="1">
      <alignment/>
    </xf>
    <xf numFmtId="9" fontId="0" fillId="12" borderId="26" xfId="26" applyFill="1" applyBorder="1" applyAlignment="1">
      <alignment/>
    </xf>
    <xf numFmtId="9" fontId="0" fillId="12" borderId="33" xfId="26" applyFill="1" applyBorder="1" applyAlignment="1">
      <alignment/>
    </xf>
    <xf numFmtId="9" fontId="0" fillId="12" borderId="27" xfId="26" applyFill="1" applyBorder="1" applyAlignment="1">
      <alignment/>
    </xf>
    <xf numFmtId="9" fontId="0" fillId="12" borderId="28" xfId="26" applyFill="1" applyBorder="1" applyAlignment="1">
      <alignment/>
    </xf>
    <xf numFmtId="0" fontId="0" fillId="3" borderId="39" xfId="0" applyFill="1" applyBorder="1" applyAlignment="1">
      <alignment horizontal="center"/>
    </xf>
    <xf numFmtId="0" fontId="0" fillId="0" borderId="47" xfId="0" applyFill="1" applyBorder="1" applyAlignment="1">
      <alignment horizontal="center"/>
    </xf>
    <xf numFmtId="169" fontId="0" fillId="0" borderId="48" xfId="15" applyNumberFormat="1" applyFill="1" applyBorder="1" applyAlignment="1">
      <alignment horizontal="right"/>
    </xf>
    <xf numFmtId="169" fontId="0" fillId="0" borderId="49" xfId="15" applyNumberFormat="1" applyFill="1" applyBorder="1" applyAlignment="1">
      <alignment/>
    </xf>
    <xf numFmtId="0" fontId="0" fillId="0" borderId="50" xfId="0" applyBorder="1" applyAlignment="1">
      <alignment horizontal="right"/>
    </xf>
    <xf numFmtId="0" fontId="0" fillId="0" borderId="51" xfId="0" applyBorder="1" applyAlignment="1">
      <alignment horizontal="right"/>
    </xf>
    <xf numFmtId="9" fontId="0" fillId="0" borderId="0" xfId="26" applyFill="1" applyBorder="1" applyAlignment="1">
      <alignment horizontal="right"/>
    </xf>
    <xf numFmtId="0" fontId="17" fillId="16" borderId="13" xfId="0" applyFont="1" applyFill="1" applyBorder="1" applyAlignment="1">
      <alignment horizontal="right"/>
    </xf>
    <xf numFmtId="0" fontId="0" fillId="16" borderId="13" xfId="0" applyFill="1" applyBorder="1" applyAlignment="1">
      <alignment/>
    </xf>
    <xf numFmtId="0" fontId="19" fillId="11" borderId="11" xfId="0" applyFont="1" applyFill="1" applyBorder="1" applyAlignment="1">
      <alignment horizontal="left" wrapText="1"/>
    </xf>
    <xf numFmtId="175" fontId="20" fillId="0" borderId="18" xfId="0" applyNumberFormat="1" applyFont="1" applyBorder="1" applyAlignment="1">
      <alignment horizontal="left" vertical="top" wrapText="1"/>
    </xf>
    <xf numFmtId="169" fontId="20" fillId="0" borderId="9" xfId="15" applyNumberFormat="1" applyFont="1" applyBorder="1" applyAlignment="1">
      <alignment/>
    </xf>
    <xf numFmtId="44" fontId="20" fillId="0" borderId="18" xfId="17" applyFont="1" applyBorder="1" applyAlignment="1">
      <alignment horizontal="center" wrapText="1"/>
    </xf>
    <xf numFmtId="169" fontId="20" fillId="0" borderId="9" xfId="15" applyNumberFormat="1" applyFont="1" applyBorder="1" applyAlignment="1">
      <alignment horizontal="center" wrapText="1"/>
    </xf>
    <xf numFmtId="44" fontId="20" fillId="0" borderId="9" xfId="17" applyFont="1" applyBorder="1" applyAlignment="1">
      <alignment horizontal="center" wrapText="1"/>
    </xf>
    <xf numFmtId="44" fontId="20" fillId="0" borderId="9" xfId="0" applyNumberFormat="1" applyFont="1" applyBorder="1" applyAlignment="1">
      <alignment/>
    </xf>
    <xf numFmtId="0" fontId="17" fillId="15" borderId="3" xfId="0" applyFont="1" applyFill="1" applyBorder="1" applyAlignment="1">
      <alignment/>
    </xf>
    <xf numFmtId="168" fontId="0" fillId="0" borderId="3" xfId="17" applyNumberFormat="1" applyBorder="1" applyAlignment="1">
      <alignment/>
    </xf>
    <xf numFmtId="0" fontId="0" fillId="0" borderId="0" xfId="23" applyFont="1" applyFill="1" applyBorder="1" applyAlignment="1">
      <alignment horizontal="right"/>
      <protection/>
    </xf>
    <xf numFmtId="172" fontId="27" fillId="0" borderId="0" xfId="0" applyNumberFormat="1" applyFont="1" applyAlignment="1" applyProtection="1">
      <alignment/>
      <protection locked="0"/>
    </xf>
    <xf numFmtId="0" fontId="27" fillId="0" borderId="0" xfId="0" applyFont="1" applyFill="1" applyAlignment="1" applyProtection="1">
      <alignment horizontal="center"/>
      <protection locked="0"/>
    </xf>
    <xf numFmtId="168" fontId="0" fillId="0" borderId="0" xfId="17" applyNumberFormat="1" applyAlignment="1">
      <alignment/>
    </xf>
    <xf numFmtId="0" fontId="0" fillId="0" borderId="51" xfId="0" applyFill="1" applyBorder="1" applyAlignment="1">
      <alignment/>
    </xf>
    <xf numFmtId="0" fontId="17" fillId="17" borderId="3" xfId="0" applyFont="1" applyFill="1" applyBorder="1" applyAlignment="1">
      <alignment wrapText="1"/>
    </xf>
    <xf numFmtId="0" fontId="17" fillId="17" borderId="21" xfId="0" applyFont="1" applyFill="1" applyBorder="1" applyAlignment="1">
      <alignment wrapText="1"/>
    </xf>
    <xf numFmtId="0" fontId="17" fillId="17" borderId="3" xfId="0" applyFont="1" applyFill="1" applyBorder="1" applyAlignment="1">
      <alignment/>
    </xf>
    <xf numFmtId="0" fontId="17" fillId="17" borderId="9" xfId="0" applyFont="1" applyFill="1" applyBorder="1" applyAlignment="1">
      <alignment wrapText="1"/>
    </xf>
    <xf numFmtId="0" fontId="17" fillId="0" borderId="4" xfId="0" applyFont="1" applyBorder="1" applyAlignment="1">
      <alignment horizontal="center" vertical="top" wrapText="1"/>
    </xf>
    <xf numFmtId="0" fontId="17" fillId="0" borderId="7" xfId="0" applyFont="1" applyBorder="1" applyAlignment="1">
      <alignment horizontal="center" vertical="top" wrapText="1"/>
    </xf>
    <xf numFmtId="9" fontId="17" fillId="0" borderId="18" xfId="0" applyNumberFormat="1" applyFont="1" applyBorder="1" applyAlignment="1">
      <alignment horizontal="center" vertical="top" wrapText="1"/>
    </xf>
    <xf numFmtId="0" fontId="0" fillId="0" borderId="9" xfId="0" applyFont="1" applyBorder="1" applyAlignment="1">
      <alignment vertical="top" wrapText="1"/>
    </xf>
    <xf numFmtId="0" fontId="0" fillId="0" borderId="18" xfId="0" applyFont="1" applyBorder="1" applyAlignment="1">
      <alignment horizontal="center" vertical="top" wrapText="1"/>
    </xf>
    <xf numFmtId="0" fontId="17" fillId="0" borderId="3" xfId="0" applyFont="1" applyBorder="1" applyAlignment="1">
      <alignment horizontal="center" vertical="top" wrapText="1"/>
    </xf>
    <xf numFmtId="0" fontId="17" fillId="17" borderId="5" xfId="0" applyFont="1" applyFill="1" applyBorder="1" applyAlignment="1">
      <alignment horizontal="center"/>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35"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7" borderId="12" xfId="0" applyFont="1" applyFill="1" applyBorder="1" applyAlignment="1">
      <alignment horizontal="center"/>
    </xf>
    <xf numFmtId="0" fontId="17" fillId="7" borderId="10" xfId="0" applyFont="1" applyFill="1" applyBorder="1" applyAlignment="1">
      <alignment horizontal="center"/>
    </xf>
    <xf numFmtId="0" fontId="17" fillId="7" borderId="11" xfId="0" applyFont="1" applyFill="1" applyBorder="1" applyAlignment="1">
      <alignment horizontal="center"/>
    </xf>
    <xf numFmtId="0" fontId="17" fillId="7" borderId="16" xfId="0" applyFont="1" applyFill="1" applyBorder="1" applyAlignment="1">
      <alignment horizontal="center"/>
    </xf>
    <xf numFmtId="0" fontId="17" fillId="7" borderId="19" xfId="0" applyFont="1" applyFill="1" applyBorder="1" applyAlignment="1">
      <alignment horizontal="center"/>
    </xf>
    <xf numFmtId="0" fontId="17" fillId="7" borderId="20" xfId="0" applyFont="1" applyFill="1" applyBorder="1" applyAlignment="1">
      <alignment horizontal="center"/>
    </xf>
    <xf numFmtId="0" fontId="17" fillId="7" borderId="5" xfId="0" applyFont="1" applyFill="1" applyBorder="1" applyAlignment="1">
      <alignment horizontal="center"/>
    </xf>
    <xf numFmtId="0" fontId="17" fillId="7" borderId="6" xfId="0" applyFont="1" applyFill="1" applyBorder="1" applyAlignment="1">
      <alignment horizontal="center"/>
    </xf>
    <xf numFmtId="0" fontId="17" fillId="7" borderId="7" xfId="0" applyFont="1" applyFill="1" applyBorder="1" applyAlignment="1">
      <alignment horizontal="center"/>
    </xf>
    <xf numFmtId="0" fontId="17" fillId="17" borderId="6" xfId="0" applyFont="1" applyFill="1" applyBorder="1" applyAlignment="1">
      <alignment horizontal="center"/>
    </xf>
    <xf numFmtId="0" fontId="17" fillId="17" borderId="7" xfId="0" applyFont="1" applyFill="1" applyBorder="1" applyAlignment="1">
      <alignment horizontal="center"/>
    </xf>
    <xf numFmtId="0" fontId="17" fillId="2" borderId="12"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17" fillId="2" borderId="50" xfId="0" applyFont="1" applyFill="1" applyBorder="1" applyAlignment="1">
      <alignment horizontal="center"/>
    </xf>
    <xf numFmtId="0" fontId="17" fillId="2" borderId="14" xfId="0" applyFont="1" applyFill="1" applyBorder="1" applyAlignment="1">
      <alignment horizontal="center"/>
    </xf>
    <xf numFmtId="0" fontId="17" fillId="2" borderId="15" xfId="0" applyFont="1" applyFill="1" applyBorder="1" applyAlignment="1">
      <alignment horizontal="center"/>
    </xf>
    <xf numFmtId="0" fontId="0" fillId="7" borderId="24" xfId="0" applyFont="1" applyFill="1" applyBorder="1" applyAlignment="1">
      <alignment horizontal="center"/>
    </xf>
    <xf numFmtId="0" fontId="0" fillId="0" borderId="0" xfId="0" applyFont="1" applyAlignment="1">
      <alignment horizontal="left" wrapText="1"/>
    </xf>
    <xf numFmtId="0" fontId="17" fillId="7" borderId="12" xfId="0" applyFont="1" applyFill="1" applyBorder="1" applyAlignment="1">
      <alignment/>
    </xf>
    <xf numFmtId="0" fontId="17" fillId="7" borderId="10" xfId="0" applyFont="1" applyFill="1" applyBorder="1" applyAlignment="1">
      <alignment/>
    </xf>
    <xf numFmtId="0" fontId="17" fillId="7" borderId="11" xfId="0" applyFont="1" applyFill="1" applyBorder="1" applyAlignment="1">
      <alignment/>
    </xf>
    <xf numFmtId="0" fontId="17" fillId="7" borderId="16" xfId="0" applyFont="1" applyFill="1" applyBorder="1" applyAlignment="1">
      <alignment/>
    </xf>
    <xf numFmtId="0" fontId="17" fillId="7" borderId="19" xfId="0" applyFont="1" applyFill="1" applyBorder="1" applyAlignment="1">
      <alignment/>
    </xf>
    <xf numFmtId="0" fontId="17" fillId="7" borderId="20" xfId="0" applyFont="1" applyFill="1" applyBorder="1" applyAlignment="1">
      <alignment/>
    </xf>
    <xf numFmtId="0" fontId="0" fillId="7" borderId="25" xfId="0" applyFont="1" applyFill="1" applyBorder="1" applyAlignment="1">
      <alignment horizontal="center"/>
    </xf>
    <xf numFmtId="0" fontId="28" fillId="4" borderId="0" xfId="0" applyFont="1" applyFill="1" applyAlignment="1">
      <alignment horizontal="center"/>
    </xf>
    <xf numFmtId="0" fontId="37" fillId="0" borderId="0" xfId="0" applyFont="1" applyAlignment="1">
      <alignment/>
    </xf>
    <xf numFmtId="0" fontId="0" fillId="0" borderId="5" xfId="0" applyBorder="1" applyAlignment="1">
      <alignment wrapText="1"/>
    </xf>
    <xf numFmtId="0" fontId="0" fillId="0" borderId="6" xfId="0" applyBorder="1" applyAlignment="1">
      <alignment/>
    </xf>
    <xf numFmtId="0" fontId="0" fillId="0" borderId="7" xfId="0" applyBorder="1" applyAlignment="1">
      <alignment/>
    </xf>
    <xf numFmtId="0" fontId="17" fillId="0" borderId="12"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cellXfs>
  <cellStyles count="13">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New Mobile Home" xfId="23"/>
    <cellStyle name="Normal_SGCSubMeterDAT" xfId="24"/>
    <cellStyle name="Normal_T_Energy Use and Saving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3.emf" /><Relationship Id="rId8" Type="http://schemas.openxmlformats.org/officeDocument/2006/relationships/image" Target="../media/image12.emf" /><Relationship Id="rId9" Type="http://schemas.openxmlformats.org/officeDocument/2006/relationships/image" Target="../media/image7.emf" /><Relationship Id="rId10" Type="http://schemas.openxmlformats.org/officeDocument/2006/relationships/image" Target="../media/image2.emf" /><Relationship Id="rId11" Type="http://schemas.openxmlformats.org/officeDocument/2006/relationships/image" Target="../media/image14.emf" /><Relationship Id="rId12" Type="http://schemas.openxmlformats.org/officeDocument/2006/relationships/image" Target="../media/image11.emf" /><Relationship Id="rId13" Type="http://schemas.openxmlformats.org/officeDocument/2006/relationships/image" Target="../media/image1.emf" /><Relationship Id="rId1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9"/>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1"/>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2"/>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3"/>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4"/>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ResWXM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ew%20Plan\Residential%20Resource%20Assessment\SGCM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RTF\Proposed%20Measures\Heat%20Pump%20&amp;%20CAC%20Revisions\HPumpCnvertMHNoPTCS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ResWXMH"/>
      <sheetName val="924 SF"/>
      <sheetName val="1568 SF"/>
      <sheetName val="UAOptimizer"/>
      <sheetName val="Cost Effectiveness"/>
      <sheetName val="LookupTable"/>
      <sheetName val="ResWXMH Base Case"/>
    </sheetNames>
    <sheetDataSet>
      <sheetData sheetId="6">
        <row r="15">
          <cell r="AW15">
            <v>1625.038412474848</v>
          </cell>
          <cell r="AX15">
            <v>903.6050895492137</v>
          </cell>
          <cell r="AY15">
            <v>3138.551457303969</v>
          </cell>
          <cell r="AZ15">
            <v>2183.7045122060076</v>
          </cell>
          <cell r="BA15">
            <v>2072.0288291673382</v>
          </cell>
        </row>
        <row r="24">
          <cell r="P24">
            <v>5235.685511573807</v>
          </cell>
        </row>
        <row r="25">
          <cell r="P25">
            <v>5996.8408512864635</v>
          </cell>
        </row>
        <row r="26">
          <cell r="P26">
            <v>7680.419535694032</v>
          </cell>
        </row>
        <row r="27">
          <cell r="P27">
            <v>9003.231359157162</v>
          </cell>
        </row>
        <row r="28">
          <cell r="P28">
            <v>10610.288526279455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MHSGC"/>
      <sheetName val="924 SF"/>
      <sheetName val="1568 SF"/>
      <sheetName val="2352 SF"/>
      <sheetName val="UAOptimizer"/>
      <sheetName val="Cost-Effectiveness"/>
      <sheetName val="Lookup Table"/>
    </sheetNames>
    <sheetDataSet>
      <sheetData sheetId="7">
        <row r="8">
          <cell r="L8">
            <v>7181.449668627228</v>
          </cell>
          <cell r="M8">
            <v>4992.9540671015</v>
          </cell>
        </row>
        <row r="9">
          <cell r="L9">
            <v>8225.937165802428</v>
          </cell>
          <cell r="M9">
            <v>5425.610179847998</v>
          </cell>
        </row>
        <row r="10">
          <cell r="L10">
            <v>10560.77361043584</v>
          </cell>
          <cell r="M10">
            <v>7165.56841390285</v>
          </cell>
        </row>
        <row r="11">
          <cell r="L11">
            <v>12395.287959790552</v>
          </cell>
          <cell r="M11">
            <v>8566.706380864907</v>
          </cell>
        </row>
        <row r="12">
          <cell r="L12">
            <v>14692.447597109136</v>
          </cell>
          <cell r="M12">
            <v>10172.14353863655</v>
          </cell>
        </row>
        <row r="84">
          <cell r="AC84">
            <v>1365.1980715679997</v>
          </cell>
          <cell r="AD84">
            <v>697.8158350655998</v>
          </cell>
          <cell r="AE84">
            <v>3647.6287833081597</v>
          </cell>
          <cell r="AF84">
            <v>2017.0629606508796</v>
          </cell>
          <cell r="AG84">
            <v>1886.2128552383992</v>
          </cell>
        </row>
        <row r="92">
          <cell r="AC92">
            <v>963.5508548159999</v>
          </cell>
          <cell r="AD92">
            <v>464.8733403455998</v>
          </cell>
          <cell r="AE92">
            <v>2716.4679317241594</v>
          </cell>
          <cell r="AF92">
            <v>1480.79618777088</v>
          </cell>
          <cell r="AG92">
            <v>1364.9413242143996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 Table - Part Load Adj."/>
      <sheetName val="MeasureTable"/>
      <sheetName val="ProData"/>
      <sheetName val="HP Conversions"/>
      <sheetName val="CAC &amp; HP Convert Use &amp; Savings"/>
      <sheetName val="CAC &amp; HP Use &amp; Savings"/>
      <sheetName val="Central AC and HP Cost vs SEER"/>
      <sheetName val="Zonal to Ducted System Cost"/>
      <sheetName val="Energy Star Central AC Models"/>
      <sheetName val="Energy Star Heat Pump Models"/>
      <sheetName val="SGC SubMetered Use "/>
      <sheetName val="Sales Wght Avg SEER by Vintage "/>
      <sheetName val="LookupTable"/>
    </sheetNames>
    <sheetDataSet>
      <sheetData sheetId="7">
        <row r="4">
          <cell r="E4">
            <v>2080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G55"/>
  <sheetViews>
    <sheetView workbookViewId="0" topLeftCell="A1">
      <selection activeCell="A1" sqref="A1:G16384"/>
    </sheetView>
  </sheetViews>
  <sheetFormatPr defaultColWidth="9.140625" defaultRowHeight="12.75"/>
  <cols>
    <col min="1" max="1" width="40.57421875" style="0" customWidth="1"/>
    <col min="2" max="2" width="14.140625" style="0" customWidth="1"/>
    <col min="3" max="3" width="13.421875" style="0" customWidth="1"/>
    <col min="4" max="4" width="12.421875" style="0" customWidth="1"/>
    <col min="5" max="5" width="11.28125" style="0" customWidth="1"/>
    <col min="6" max="6" width="11.7109375" style="0" customWidth="1"/>
    <col min="7" max="7" width="12.8515625" style="0" customWidth="1"/>
  </cols>
  <sheetData>
    <row r="1" spans="1:7" ht="34.5" thickBot="1">
      <c r="A1" s="77" t="s">
        <v>100</v>
      </c>
      <c r="B1" s="78" t="s">
        <v>103</v>
      </c>
      <c r="C1" s="78" t="s">
        <v>525</v>
      </c>
      <c r="D1" s="78" t="s">
        <v>526</v>
      </c>
      <c r="E1" s="78" t="s">
        <v>527</v>
      </c>
      <c r="F1" s="78" t="s">
        <v>528</v>
      </c>
      <c r="G1" s="466" t="s">
        <v>529</v>
      </c>
    </row>
    <row r="2" spans="1:7" ht="22.5">
      <c r="A2" s="88" t="s">
        <v>861</v>
      </c>
      <c r="B2" s="467" t="s">
        <v>141</v>
      </c>
      <c r="C2" s="468">
        <v>10148.457031845292</v>
      </c>
      <c r="D2" s="469">
        <f>0.394675162000492*C2*0.8*1.05*1.025</f>
        <v>3448.6011177878713</v>
      </c>
      <c r="E2" s="470" t="e">
        <f>VLOOKUP($A2,MeasureTable!$A$4:$J$84,10,0)</f>
        <v>#N/A</v>
      </c>
      <c r="F2" s="471" t="e">
        <f>0.394675162000492*E2*0.8*1.05*1.025</f>
        <v>#N/A</v>
      </c>
      <c r="G2" s="472" t="e">
        <f>F2-D2</f>
        <v>#N/A</v>
      </c>
    </row>
    <row r="3" spans="1:7" ht="22.5">
      <c r="A3" s="88" t="s">
        <v>885</v>
      </c>
      <c r="B3" s="467" t="s">
        <v>888</v>
      </c>
      <c r="C3" s="468">
        <v>10004.881788015235</v>
      </c>
      <c r="D3" s="469">
        <f aca="true" t="shared" si="0" ref="D3:D55">0.394675162000492*C3*0.8*1.05*1.025</f>
        <v>3399.81205115387</v>
      </c>
      <c r="E3" s="470" t="e">
        <f>VLOOKUP($A3,MeasureTable!$A$4:$J$84,10,0)</f>
        <v>#N/A</v>
      </c>
      <c r="F3" s="471" t="e">
        <f aca="true" t="shared" si="1" ref="F3:F55">0.394675162000492*E3*0.8*1.05*1.025</f>
        <v>#N/A</v>
      </c>
      <c r="G3" s="472" t="e">
        <f aca="true" t="shared" si="2" ref="G3:G55">F3-D3</f>
        <v>#N/A</v>
      </c>
    </row>
    <row r="4" spans="1:7" ht="22.5">
      <c r="A4" s="88" t="s">
        <v>866</v>
      </c>
      <c r="B4" s="467" t="s">
        <v>887</v>
      </c>
      <c r="C4" s="468">
        <v>9939.212979344262</v>
      </c>
      <c r="D4" s="469">
        <f t="shared" si="0"/>
        <v>3377.496784283657</v>
      </c>
      <c r="E4" s="470" t="e">
        <f>VLOOKUP($A4,MeasureTable!$A$4:$J$84,10,0)</f>
        <v>#N/A</v>
      </c>
      <c r="F4" s="471" t="e">
        <f t="shared" si="1"/>
        <v>#N/A</v>
      </c>
      <c r="G4" s="472" t="e">
        <f t="shared" si="2"/>
        <v>#N/A</v>
      </c>
    </row>
    <row r="5" spans="1:7" ht="22.5">
      <c r="A5" s="88" t="s">
        <v>864</v>
      </c>
      <c r="B5" s="467" t="s">
        <v>147</v>
      </c>
      <c r="C5" s="468">
        <v>9148.317345097028</v>
      </c>
      <c r="D5" s="469">
        <f t="shared" si="0"/>
        <v>3108.7383356091573</v>
      </c>
      <c r="E5" s="470" t="e">
        <f>VLOOKUP($A5,MeasureTable!$A$4:$J$84,10,0)</f>
        <v>#N/A</v>
      </c>
      <c r="F5" s="471" t="e">
        <f t="shared" si="1"/>
        <v>#N/A</v>
      </c>
      <c r="G5" s="472" t="e">
        <f t="shared" si="2"/>
        <v>#N/A</v>
      </c>
    </row>
    <row r="6" spans="1:7" ht="22.5">
      <c r="A6" s="88" t="s">
        <v>860</v>
      </c>
      <c r="B6" s="467" t="s">
        <v>148</v>
      </c>
      <c r="C6" s="468">
        <v>9004.742101266971</v>
      </c>
      <c r="D6" s="469">
        <f t="shared" si="0"/>
        <v>3059.949268975156</v>
      </c>
      <c r="E6" s="470" t="e">
        <f>VLOOKUP($A6,MeasureTable!$A$4:$J$84,10,0)</f>
        <v>#N/A</v>
      </c>
      <c r="F6" s="471" t="e">
        <f t="shared" si="1"/>
        <v>#N/A</v>
      </c>
      <c r="G6" s="472" t="e">
        <f t="shared" si="2"/>
        <v>#N/A</v>
      </c>
    </row>
    <row r="7" spans="1:7" ht="22.5">
      <c r="A7" s="88" t="s">
        <v>869</v>
      </c>
      <c r="B7" s="467" t="s">
        <v>141</v>
      </c>
      <c r="C7" s="468">
        <v>8584.730679437394</v>
      </c>
      <c r="D7" s="469">
        <f t="shared" si="0"/>
        <v>2917.222955579929</v>
      </c>
      <c r="E7" s="470" t="e">
        <f>VLOOKUP($A7,MeasureTable!$A$4:$J$84,10,0)</f>
        <v>#N/A</v>
      </c>
      <c r="F7" s="471" t="e">
        <f t="shared" si="1"/>
        <v>#N/A</v>
      </c>
      <c r="G7" s="472" t="e">
        <f t="shared" si="2"/>
        <v>#N/A</v>
      </c>
    </row>
    <row r="8" spans="1:7" ht="22.5">
      <c r="A8" s="88" t="s">
        <v>865</v>
      </c>
      <c r="B8" s="467" t="s">
        <v>886</v>
      </c>
      <c r="C8" s="468">
        <v>8939.073292595998</v>
      </c>
      <c r="D8" s="469">
        <f t="shared" si="0"/>
        <v>3037.6340021049427</v>
      </c>
      <c r="E8" s="470" t="e">
        <f>VLOOKUP($A8,MeasureTable!$A$4:$J$84,10,0)</f>
        <v>#N/A</v>
      </c>
      <c r="F8" s="471" t="e">
        <f t="shared" si="1"/>
        <v>#N/A</v>
      </c>
      <c r="G8" s="472" t="e">
        <f t="shared" si="2"/>
        <v>#N/A</v>
      </c>
    </row>
    <row r="9" spans="1:7" ht="22.5">
      <c r="A9" s="88" t="s">
        <v>875</v>
      </c>
      <c r="B9" s="467" t="s">
        <v>888</v>
      </c>
      <c r="C9" s="468">
        <v>8417.558481593387</v>
      </c>
      <c r="D9" s="469">
        <f t="shared" si="0"/>
        <v>2860.415282596849</v>
      </c>
      <c r="E9" s="470" t="e">
        <f>VLOOKUP($A9,MeasureTable!$A$4:$J$84,10,0)</f>
        <v>#N/A</v>
      </c>
      <c r="F9" s="471" t="e">
        <f t="shared" si="1"/>
        <v>#N/A</v>
      </c>
      <c r="G9" s="472" t="e">
        <f t="shared" si="2"/>
        <v>#N/A</v>
      </c>
    </row>
    <row r="10" spans="1:7" ht="22.5">
      <c r="A10" s="88" t="s">
        <v>874</v>
      </c>
      <c r="B10" s="467" t="s">
        <v>887</v>
      </c>
      <c r="C10" s="468">
        <v>8325.244925157116</v>
      </c>
      <c r="D10" s="469">
        <f t="shared" si="0"/>
        <v>2829.045722385467</v>
      </c>
      <c r="E10" s="470" t="e">
        <f>VLOOKUP($A10,MeasureTable!$A$4:$J$84,10,0)</f>
        <v>#N/A</v>
      </c>
      <c r="F10" s="471" t="e">
        <f t="shared" si="1"/>
        <v>#N/A</v>
      </c>
      <c r="G10" s="472" t="e">
        <f t="shared" si="2"/>
        <v>#N/A</v>
      </c>
    </row>
    <row r="11" spans="1:7" ht="22.5">
      <c r="A11" s="88" t="s">
        <v>872</v>
      </c>
      <c r="B11" s="467" t="s">
        <v>147</v>
      </c>
      <c r="C11" s="468">
        <v>7667.910916368931</v>
      </c>
      <c r="D11" s="469">
        <f t="shared" si="0"/>
        <v>2605.6735594691177</v>
      </c>
      <c r="E11" s="470" t="e">
        <f>VLOOKUP($A11,MeasureTable!$A$4:$J$84,10,0)</f>
        <v>#N/A</v>
      </c>
      <c r="F11" s="471" t="e">
        <f t="shared" si="1"/>
        <v>#N/A</v>
      </c>
      <c r="G11" s="472" t="e">
        <f t="shared" si="2"/>
        <v>#N/A</v>
      </c>
    </row>
    <row r="12" spans="1:7" ht="22.5">
      <c r="A12" s="88" t="s">
        <v>868</v>
      </c>
      <c r="B12" s="467" t="s">
        <v>148</v>
      </c>
      <c r="C12" s="468">
        <v>7500.738718524924</v>
      </c>
      <c r="D12" s="469">
        <f t="shared" si="0"/>
        <v>2548.865886486038</v>
      </c>
      <c r="E12" s="470" t="e">
        <f>VLOOKUP($A12,MeasureTable!$A$4:$J$84,10,0)</f>
        <v>#N/A</v>
      </c>
      <c r="F12" s="471" t="e">
        <f t="shared" si="1"/>
        <v>#N/A</v>
      </c>
      <c r="G12" s="472" t="e">
        <f t="shared" si="2"/>
        <v>#N/A</v>
      </c>
    </row>
    <row r="13" spans="1:7" ht="22.5">
      <c r="A13" s="88" t="s">
        <v>873</v>
      </c>
      <c r="B13" s="467" t="s">
        <v>886</v>
      </c>
      <c r="C13" s="468">
        <v>7408.425162088652</v>
      </c>
      <c r="D13" s="469">
        <f t="shared" si="0"/>
        <v>2517.4963262746555</v>
      </c>
      <c r="E13" s="470" t="e">
        <f>VLOOKUP($A13,MeasureTable!$A$4:$J$84,10,0)</f>
        <v>#N/A</v>
      </c>
      <c r="F13" s="471" t="e">
        <f t="shared" si="1"/>
        <v>#N/A</v>
      </c>
      <c r="G13" s="472" t="e">
        <f t="shared" si="2"/>
        <v>#N/A</v>
      </c>
    </row>
    <row r="14" spans="1:7" ht="22.5">
      <c r="A14" s="88" t="s">
        <v>878</v>
      </c>
      <c r="B14" s="467" t="s">
        <v>141</v>
      </c>
      <c r="C14" s="468">
        <v>6377.418697386627</v>
      </c>
      <c r="D14" s="469">
        <f t="shared" si="0"/>
        <v>2167.144540238525</v>
      </c>
      <c r="E14" s="470" t="e">
        <f>VLOOKUP($A14,MeasureTable!$A$4:$J$84,10,0)</f>
        <v>#N/A</v>
      </c>
      <c r="F14" s="471" t="e">
        <f t="shared" si="1"/>
        <v>#N/A</v>
      </c>
      <c r="G14" s="472" t="e">
        <f t="shared" si="2"/>
        <v>#N/A</v>
      </c>
    </row>
    <row r="15" spans="1:7" ht="22.5">
      <c r="A15" s="88" t="s">
        <v>884</v>
      </c>
      <c r="B15" s="467" t="s">
        <v>888</v>
      </c>
      <c r="C15" s="468">
        <v>6229.509529889572</v>
      </c>
      <c r="D15" s="469">
        <f t="shared" si="0"/>
        <v>2116.8827399706797</v>
      </c>
      <c r="E15" s="470" t="e">
        <f>VLOOKUP($A15,MeasureTable!$A$4:$J$84,10,0)</f>
        <v>#N/A</v>
      </c>
      <c r="F15" s="471" t="e">
        <f t="shared" si="1"/>
        <v>#N/A</v>
      </c>
      <c r="G15" s="472" t="e">
        <f t="shared" si="2"/>
        <v>#N/A</v>
      </c>
    </row>
    <row r="16" spans="1:7" ht="22.5">
      <c r="A16" s="88" t="s">
        <v>883</v>
      </c>
      <c r="B16" s="467" t="s">
        <v>887</v>
      </c>
      <c r="C16" s="468">
        <v>6160.564690119851</v>
      </c>
      <c r="D16" s="469">
        <f t="shared" si="0"/>
        <v>2093.4542275623917</v>
      </c>
      <c r="E16" s="470" t="e">
        <f>VLOOKUP($A16,MeasureTable!$A$4:$J$84,10,0)</f>
        <v>#N/A</v>
      </c>
      <c r="F16" s="471" t="e">
        <f t="shared" si="1"/>
        <v>#N/A</v>
      </c>
      <c r="G16" s="472" t="e">
        <f t="shared" si="2"/>
        <v>#N/A</v>
      </c>
    </row>
    <row r="17" spans="1:7" ht="22.5">
      <c r="A17" s="88" t="s">
        <v>595</v>
      </c>
      <c r="B17" s="467" t="s">
        <v>887</v>
      </c>
      <c r="C17" s="468">
        <v>9177.847531043783</v>
      </c>
      <c r="D17" s="469">
        <f t="shared" si="0"/>
        <v>3118.773145033378</v>
      </c>
      <c r="E17" s="470" t="e">
        <f>VLOOKUP($A17,MeasureTable!$A$4:$J$84,10,0)</f>
        <v>#N/A</v>
      </c>
      <c r="F17" s="471" t="e">
        <f t="shared" si="1"/>
        <v>#N/A</v>
      </c>
      <c r="G17" s="472" t="e">
        <f t="shared" si="2"/>
        <v>#N/A</v>
      </c>
    </row>
    <row r="18" spans="1:7" ht="22.5">
      <c r="A18" s="88" t="s">
        <v>863</v>
      </c>
      <c r="B18" s="467" t="s">
        <v>151</v>
      </c>
      <c r="C18" s="468">
        <v>6783.524543135459</v>
      </c>
      <c r="D18" s="469">
        <f t="shared" si="0"/>
        <v>2305.1455259248155</v>
      </c>
      <c r="E18" s="470" t="e">
        <f>VLOOKUP($A18,MeasureTable!$A$4:$J$84,10,0)</f>
        <v>#N/A</v>
      </c>
      <c r="F18" s="471" t="e">
        <f t="shared" si="1"/>
        <v>#N/A</v>
      </c>
      <c r="G18" s="472" t="e">
        <f t="shared" si="2"/>
        <v>#N/A</v>
      </c>
    </row>
    <row r="19" spans="1:7" ht="22.5">
      <c r="A19" s="88" t="s">
        <v>596</v>
      </c>
      <c r="B19" s="467" t="s">
        <v>888</v>
      </c>
      <c r="C19" s="468">
        <v>9012.806874331023</v>
      </c>
      <c r="D19" s="469">
        <f t="shared" si="0"/>
        <v>3062.6898023701465</v>
      </c>
      <c r="E19" s="470" t="e">
        <f>VLOOKUP($A19,MeasureTable!$A$4:$J$84,10,0)</f>
        <v>#N/A</v>
      </c>
      <c r="F19" s="471" t="e">
        <f t="shared" si="1"/>
        <v>#N/A</v>
      </c>
      <c r="G19" s="472" t="e">
        <f t="shared" si="2"/>
        <v>#N/A</v>
      </c>
    </row>
    <row r="20" spans="1:7" ht="22.5">
      <c r="A20" s="88" t="s">
        <v>862</v>
      </c>
      <c r="B20" s="467" t="s">
        <v>152</v>
      </c>
      <c r="C20" s="468">
        <v>6639.949299305402</v>
      </c>
      <c r="D20" s="469">
        <f t="shared" si="0"/>
        <v>2256.3564592908133</v>
      </c>
      <c r="E20" s="470" t="e">
        <f>VLOOKUP($A20,MeasureTable!$A$4:$J$84,10,0)</f>
        <v>#N/A</v>
      </c>
      <c r="F20" s="471" t="e">
        <f t="shared" si="1"/>
        <v>#N/A</v>
      </c>
      <c r="G20" s="472" t="e">
        <f t="shared" si="2"/>
        <v>#N/A</v>
      </c>
    </row>
    <row r="21" spans="1:7" ht="22.5">
      <c r="A21" s="88" t="s">
        <v>859</v>
      </c>
      <c r="B21" s="467" t="s">
        <v>153</v>
      </c>
      <c r="C21" s="468">
        <v>6574.280490634431</v>
      </c>
      <c r="D21" s="469">
        <f t="shared" si="0"/>
        <v>2234.041192420602</v>
      </c>
      <c r="E21" s="470" t="e">
        <f>VLOOKUP($A21,MeasureTable!$A$4:$J$84,10,0)</f>
        <v>#N/A</v>
      </c>
      <c r="F21" s="471" t="e">
        <f t="shared" si="1"/>
        <v>#N/A</v>
      </c>
      <c r="G21" s="472" t="e">
        <f t="shared" si="2"/>
        <v>#N/A</v>
      </c>
    </row>
    <row r="22" spans="1:7" ht="22.5">
      <c r="A22" s="88" t="s">
        <v>881</v>
      </c>
      <c r="B22" s="467" t="s">
        <v>147</v>
      </c>
      <c r="C22" s="468">
        <v>5657.260648993628</v>
      </c>
      <c r="D22" s="469">
        <f t="shared" si="0"/>
        <v>1922.4238065468096</v>
      </c>
      <c r="E22" s="470" t="e">
        <f>VLOOKUP($A22,MeasureTable!$A$4:$J$84,10,0)</f>
        <v>#N/A</v>
      </c>
      <c r="F22" s="471" t="e">
        <f t="shared" si="1"/>
        <v>#N/A</v>
      </c>
      <c r="G22" s="472" t="e">
        <f t="shared" si="2"/>
        <v>#N/A</v>
      </c>
    </row>
    <row r="23" spans="1:7" ht="22.5">
      <c r="A23" s="88" t="s">
        <v>590</v>
      </c>
      <c r="B23" s="467" t="s">
        <v>141</v>
      </c>
      <c r="C23" s="468">
        <v>8651.969621318975</v>
      </c>
      <c r="D23" s="469">
        <f t="shared" si="0"/>
        <v>2940.0717777608825</v>
      </c>
      <c r="E23" s="470" t="e">
        <f>VLOOKUP($A23,MeasureTable!$A$4:$J$84,10,0)</f>
        <v>#N/A</v>
      </c>
      <c r="F23" s="471" t="e">
        <f t="shared" si="1"/>
        <v>#N/A</v>
      </c>
      <c r="G23" s="472" t="e">
        <f t="shared" si="2"/>
        <v>#N/A</v>
      </c>
    </row>
    <row r="24" spans="1:7" ht="22.5">
      <c r="A24" s="88" t="s">
        <v>877</v>
      </c>
      <c r="B24" s="467" t="s">
        <v>148</v>
      </c>
      <c r="C24" s="468">
        <v>5509.351481496573</v>
      </c>
      <c r="D24" s="469">
        <f t="shared" si="0"/>
        <v>1872.1620062789643</v>
      </c>
      <c r="E24" s="470" t="e">
        <f>VLOOKUP($A24,MeasureTable!$A$4:$J$84,10,0)</f>
        <v>#N/A</v>
      </c>
      <c r="F24" s="471" t="e">
        <f t="shared" si="1"/>
        <v>#N/A</v>
      </c>
      <c r="G24" s="472" t="e">
        <f t="shared" si="2"/>
        <v>#N/A</v>
      </c>
    </row>
    <row r="25" spans="1:7" ht="22.5">
      <c r="A25" s="88" t="s">
        <v>594</v>
      </c>
      <c r="B25" s="467" t="s">
        <v>886</v>
      </c>
      <c r="C25" s="468">
        <v>8177.707844295519</v>
      </c>
      <c r="D25" s="469">
        <f t="shared" si="0"/>
        <v>2778.9103628546645</v>
      </c>
      <c r="E25" s="470" t="e">
        <f>VLOOKUP($A25,MeasureTable!$A$4:$J$84,10,0)</f>
        <v>#N/A</v>
      </c>
      <c r="F25" s="471" t="e">
        <f t="shared" si="1"/>
        <v>#N/A</v>
      </c>
      <c r="G25" s="472" t="e">
        <f t="shared" si="2"/>
        <v>#N/A</v>
      </c>
    </row>
    <row r="26" spans="1:7" ht="22.5">
      <c r="A26" s="88" t="s">
        <v>882</v>
      </c>
      <c r="B26" s="467" t="s">
        <v>886</v>
      </c>
      <c r="C26" s="468">
        <v>5440.406641726851</v>
      </c>
      <c r="D26" s="469">
        <f t="shared" si="0"/>
        <v>1848.7334938706758</v>
      </c>
      <c r="E26" s="470" t="e">
        <f>VLOOKUP($A26,MeasureTable!$A$4:$J$84,10,0)</f>
        <v>#N/A</v>
      </c>
      <c r="F26" s="471" t="e">
        <f t="shared" si="1"/>
        <v>#N/A</v>
      </c>
      <c r="G26" s="472" t="e">
        <f t="shared" si="2"/>
        <v>#N/A</v>
      </c>
    </row>
    <row r="27" spans="1:7" ht="22.5">
      <c r="A27" s="88" t="s">
        <v>589</v>
      </c>
      <c r="B27" s="467" t="s">
        <v>148</v>
      </c>
      <c r="C27" s="468">
        <v>8012.66718758276</v>
      </c>
      <c r="D27" s="469">
        <f t="shared" si="0"/>
        <v>2722.8270201914324</v>
      </c>
      <c r="E27" s="470" t="e">
        <f>VLOOKUP($A27,MeasureTable!$A$4:$J$84,10,0)</f>
        <v>#N/A</v>
      </c>
      <c r="F27" s="471" t="e">
        <f t="shared" si="1"/>
        <v>#N/A</v>
      </c>
      <c r="G27" s="472" t="e">
        <f t="shared" si="2"/>
        <v>#N/A</v>
      </c>
    </row>
    <row r="28" spans="1:7" ht="33.75">
      <c r="A28" s="88" t="s">
        <v>604</v>
      </c>
      <c r="B28" s="467" t="s">
        <v>887</v>
      </c>
      <c r="C28" s="468">
        <v>7491.057065507993</v>
      </c>
      <c r="D28" s="469">
        <f t="shared" si="0"/>
        <v>2545.5759125213804</v>
      </c>
      <c r="E28" s="470" t="e">
        <f>VLOOKUP($A28,MeasureTable!$A$4:$J$84,10,0)</f>
        <v>#N/A</v>
      </c>
      <c r="F28" s="471" t="e">
        <f t="shared" si="1"/>
        <v>#N/A</v>
      </c>
      <c r="G28" s="472" t="e">
        <f t="shared" si="2"/>
        <v>#N/A</v>
      </c>
    </row>
    <row r="29" spans="1:7" ht="22.5">
      <c r="A29" s="88" t="s">
        <v>871</v>
      </c>
      <c r="B29" s="467" t="s">
        <v>151</v>
      </c>
      <c r="C29" s="468">
        <v>5471.921360187915</v>
      </c>
      <c r="D29" s="469">
        <f t="shared" si="0"/>
        <v>1859.4426778353475</v>
      </c>
      <c r="E29" s="470" t="e">
        <f>VLOOKUP($A29,MeasureTable!$A$4:$J$84,10,0)</f>
        <v>#N/A</v>
      </c>
      <c r="F29" s="471" t="e">
        <f t="shared" si="1"/>
        <v>#N/A</v>
      </c>
      <c r="G29" s="472" t="e">
        <f t="shared" si="2"/>
        <v>#N/A</v>
      </c>
    </row>
    <row r="30" spans="1:7" ht="22.5">
      <c r="A30" s="88" t="s">
        <v>593</v>
      </c>
      <c r="B30" s="467" t="s">
        <v>147</v>
      </c>
      <c r="C30" s="468">
        <v>7651.829934570712</v>
      </c>
      <c r="D30" s="469">
        <f t="shared" si="0"/>
        <v>2600.2089955821693</v>
      </c>
      <c r="E30" s="470" t="e">
        <f>VLOOKUP($A30,MeasureTable!$A$4:$J$84,10,0)</f>
        <v>#N/A</v>
      </c>
      <c r="F30" s="471" t="e">
        <f t="shared" si="1"/>
        <v>#N/A</v>
      </c>
      <c r="G30" s="472" t="e">
        <f t="shared" si="2"/>
        <v>#N/A</v>
      </c>
    </row>
    <row r="31" spans="1:7" ht="33.75">
      <c r="A31" s="88" t="s">
        <v>605</v>
      </c>
      <c r="B31" s="467" t="s">
        <v>888</v>
      </c>
      <c r="C31" s="468">
        <v>7259.0520956284745</v>
      </c>
      <c r="D31" s="469">
        <f t="shared" si="0"/>
        <v>2466.7370707202863</v>
      </c>
      <c r="E31" s="470" t="e">
        <f>VLOOKUP($A31,MeasureTable!$A$4:$J$84,10,0)</f>
        <v>#N/A</v>
      </c>
      <c r="F31" s="471" t="e">
        <f t="shared" si="1"/>
        <v>#N/A</v>
      </c>
      <c r="G31" s="472" t="e">
        <f t="shared" si="2"/>
        <v>#N/A</v>
      </c>
    </row>
    <row r="32" spans="1:7" ht="22.5">
      <c r="A32" s="88" t="s">
        <v>870</v>
      </c>
      <c r="B32" s="467" t="s">
        <v>152</v>
      </c>
      <c r="C32" s="468">
        <v>5304.749162343907</v>
      </c>
      <c r="D32" s="469">
        <f t="shared" si="0"/>
        <v>1802.6350048522684</v>
      </c>
      <c r="E32" s="470" t="e">
        <f>VLOOKUP($A32,MeasureTable!$A$4:$J$84,10,0)</f>
        <v>#N/A</v>
      </c>
      <c r="F32" s="471" t="e">
        <f t="shared" si="1"/>
        <v>#N/A</v>
      </c>
      <c r="G32" s="472" t="e">
        <f t="shared" si="2"/>
        <v>#N/A</v>
      </c>
    </row>
    <row r="33" spans="1:7" ht="22.5">
      <c r="A33" s="88" t="s">
        <v>867</v>
      </c>
      <c r="B33" s="467" t="s">
        <v>153</v>
      </c>
      <c r="C33" s="468">
        <v>5212.435605907636</v>
      </c>
      <c r="D33" s="469">
        <f t="shared" si="0"/>
        <v>1771.2654446408858</v>
      </c>
      <c r="E33" s="470" t="e">
        <f>VLOOKUP($A33,MeasureTable!$A$4:$J$84,10,0)</f>
        <v>#N/A</v>
      </c>
      <c r="F33" s="471" t="e">
        <f t="shared" si="1"/>
        <v>#N/A</v>
      </c>
      <c r="G33" s="472" t="e">
        <f t="shared" si="2"/>
        <v>#N/A</v>
      </c>
    </row>
    <row r="34" spans="1:7" ht="33.75">
      <c r="A34" s="88" t="s">
        <v>603</v>
      </c>
      <c r="B34" s="467" t="s">
        <v>886</v>
      </c>
      <c r="C34" s="468">
        <v>6574.237302439529</v>
      </c>
      <c r="D34" s="469">
        <f t="shared" si="0"/>
        <v>2234.026516410569</v>
      </c>
      <c r="E34" s="470" t="e">
        <f>VLOOKUP($A34,MeasureTable!$A$4:$J$84,10,0)</f>
        <v>#N/A</v>
      </c>
      <c r="F34" s="471" t="e">
        <f t="shared" si="1"/>
        <v>#N/A</v>
      </c>
      <c r="G34" s="472" t="e">
        <f t="shared" si="2"/>
        <v>#N/A</v>
      </c>
    </row>
    <row r="35" spans="1:7" ht="33.75">
      <c r="A35" s="88" t="s">
        <v>599</v>
      </c>
      <c r="B35" s="467" t="s">
        <v>141</v>
      </c>
      <c r="C35" s="468">
        <v>6838.910328560201</v>
      </c>
      <c r="D35" s="469">
        <f t="shared" si="0"/>
        <v>2323.9664640167794</v>
      </c>
      <c r="E35" s="470" t="e">
        <f>VLOOKUP($A35,MeasureTable!$A$4:$J$84,10,0)</f>
        <v>#N/A</v>
      </c>
      <c r="F35" s="471" t="e">
        <f t="shared" si="1"/>
        <v>#N/A</v>
      </c>
      <c r="G35" s="472" t="e">
        <f t="shared" si="2"/>
        <v>#N/A</v>
      </c>
    </row>
    <row r="36" spans="1:7" ht="33.75">
      <c r="A36" s="88" t="s">
        <v>598</v>
      </c>
      <c r="B36" s="467" t="s">
        <v>148</v>
      </c>
      <c r="C36" s="468">
        <v>6342.232332560011</v>
      </c>
      <c r="D36" s="469">
        <f t="shared" si="0"/>
        <v>2155.1876746094754</v>
      </c>
      <c r="E36" s="470" t="e">
        <f>VLOOKUP($A36,MeasureTable!$A$4:$J$84,10,0)</f>
        <v>#N/A</v>
      </c>
      <c r="F36" s="471" t="e">
        <f t="shared" si="1"/>
        <v>#N/A</v>
      </c>
      <c r="G36" s="472" t="e">
        <f t="shared" si="2"/>
        <v>#N/A</v>
      </c>
    </row>
    <row r="37" spans="1:7" ht="22.5">
      <c r="A37" s="88" t="s">
        <v>880</v>
      </c>
      <c r="B37" s="467" t="s">
        <v>151</v>
      </c>
      <c r="C37" s="468">
        <v>3936.248141933752</v>
      </c>
      <c r="D37" s="469">
        <f t="shared" si="0"/>
        <v>1337.5974002320738</v>
      </c>
      <c r="E37" s="470" t="e">
        <f>VLOOKUP($A37,MeasureTable!$A$4:$J$84,10,0)</f>
        <v>#N/A</v>
      </c>
      <c r="F37" s="471" t="e">
        <f t="shared" si="1"/>
        <v>#N/A</v>
      </c>
      <c r="G37" s="472" t="e">
        <f t="shared" si="2"/>
        <v>#N/A</v>
      </c>
    </row>
    <row r="38" spans="1:7" ht="22.5">
      <c r="A38" s="88" t="s">
        <v>588</v>
      </c>
      <c r="B38" s="467" t="s">
        <v>153</v>
      </c>
      <c r="C38" s="468">
        <v>5812.915042333951</v>
      </c>
      <c r="D38" s="469">
        <f t="shared" si="0"/>
        <v>1975.3175531703223</v>
      </c>
      <c r="E38" s="470" t="e">
        <f>VLOOKUP($A38,MeasureTable!$A$4:$J$84,10,0)</f>
        <v>#N/A</v>
      </c>
      <c r="F38" s="471" t="e">
        <f t="shared" si="1"/>
        <v>#N/A</v>
      </c>
      <c r="G38" s="472" t="e">
        <f t="shared" si="2"/>
        <v>#N/A</v>
      </c>
    </row>
    <row r="39" spans="1:7" ht="22.5">
      <c r="A39" s="88" t="s">
        <v>879</v>
      </c>
      <c r="B39" s="467" t="s">
        <v>152</v>
      </c>
      <c r="C39" s="468">
        <v>3788.3389744366964</v>
      </c>
      <c r="D39" s="469">
        <f t="shared" si="0"/>
        <v>1287.335599964228</v>
      </c>
      <c r="E39" s="470" t="e">
        <f>VLOOKUP($A39,MeasureTable!$A$4:$J$84,10,0)</f>
        <v>#N/A</v>
      </c>
      <c r="F39" s="471" t="e">
        <f t="shared" si="1"/>
        <v>#N/A</v>
      </c>
      <c r="G39" s="472" t="e">
        <f t="shared" si="2"/>
        <v>#N/A</v>
      </c>
    </row>
    <row r="40" spans="1:7" ht="22.5">
      <c r="A40" s="88" t="s">
        <v>613</v>
      </c>
      <c r="B40" s="467" t="s">
        <v>887</v>
      </c>
      <c r="C40" s="468">
        <v>5228.649344526953</v>
      </c>
      <c r="D40" s="469">
        <f t="shared" si="0"/>
        <v>1776.7751213287447</v>
      </c>
      <c r="E40" s="470" t="e">
        <f>VLOOKUP($A40,MeasureTable!$A$4:$J$84,10,0)</f>
        <v>#N/A</v>
      </c>
      <c r="F40" s="471" t="e">
        <f t="shared" si="1"/>
        <v>#N/A</v>
      </c>
      <c r="G40" s="472" t="e">
        <f t="shared" si="2"/>
        <v>#N/A</v>
      </c>
    </row>
    <row r="41" spans="1:7" ht="33.75">
      <c r="A41" s="88" t="s">
        <v>602</v>
      </c>
      <c r="B41" s="467" t="s">
        <v>147</v>
      </c>
      <c r="C41" s="468">
        <v>5922.090565491739</v>
      </c>
      <c r="D41" s="469">
        <f t="shared" si="0"/>
        <v>2012.4170679059694</v>
      </c>
      <c r="E41" s="470" t="e">
        <f>VLOOKUP($A41,MeasureTable!$A$4:$J$84,10,0)</f>
        <v>#N/A</v>
      </c>
      <c r="F41" s="471" t="e">
        <f t="shared" si="1"/>
        <v>#N/A</v>
      </c>
      <c r="G41" s="472" t="e">
        <f t="shared" si="2"/>
        <v>#N/A</v>
      </c>
    </row>
    <row r="42" spans="1:7" ht="22.5">
      <c r="A42" s="88" t="s">
        <v>876</v>
      </c>
      <c r="B42" s="467" t="s">
        <v>153</v>
      </c>
      <c r="C42" s="468">
        <v>3719.394134666976</v>
      </c>
      <c r="D42" s="469">
        <f t="shared" si="0"/>
        <v>1263.9070875559403</v>
      </c>
      <c r="E42" s="470" t="e">
        <f>VLOOKUP($A42,MeasureTable!$A$4:$J$84,10,0)</f>
        <v>#N/A</v>
      </c>
      <c r="F42" s="471" t="e">
        <f t="shared" si="1"/>
        <v>#N/A</v>
      </c>
      <c r="G42" s="472" t="e">
        <f t="shared" si="2"/>
        <v>#N/A</v>
      </c>
    </row>
    <row r="43" spans="1:7" ht="22.5">
      <c r="A43" s="88" t="s">
        <v>591</v>
      </c>
      <c r="B43" s="467" t="s">
        <v>152</v>
      </c>
      <c r="C43" s="468">
        <v>5647.874385621191</v>
      </c>
      <c r="D43" s="469">
        <f t="shared" si="0"/>
        <v>1919.2342105070907</v>
      </c>
      <c r="E43" s="470" t="e">
        <f>VLOOKUP($A43,MeasureTable!$A$4:$J$84,10,0)</f>
        <v>#N/A</v>
      </c>
      <c r="F43" s="471" t="e">
        <f t="shared" si="1"/>
        <v>#N/A</v>
      </c>
      <c r="G43" s="472" t="e">
        <f t="shared" si="2"/>
        <v>#N/A</v>
      </c>
    </row>
    <row r="44" spans="1:7" ht="22.5">
      <c r="A44" s="88" t="s">
        <v>614</v>
      </c>
      <c r="B44" s="467" t="s">
        <v>888</v>
      </c>
      <c r="C44" s="468">
        <v>5049.5290606441695</v>
      </c>
      <c r="D44" s="469">
        <f t="shared" si="0"/>
        <v>1715.9073057309356</v>
      </c>
      <c r="E44" s="470" t="e">
        <f>VLOOKUP($A44,MeasureTable!$A$4:$J$84,10,0)</f>
        <v>#N/A</v>
      </c>
      <c r="F44" s="471" t="e">
        <f t="shared" si="1"/>
        <v>#N/A</v>
      </c>
      <c r="G44" s="472" t="e">
        <f t="shared" si="2"/>
        <v>#N/A</v>
      </c>
    </row>
    <row r="45" spans="1:7" ht="22.5">
      <c r="A45" s="88" t="s">
        <v>592</v>
      </c>
      <c r="B45" s="467" t="s">
        <v>151</v>
      </c>
      <c r="C45" s="468">
        <v>5287.037132609144</v>
      </c>
      <c r="D45" s="469">
        <f t="shared" si="0"/>
        <v>1796.6161858978278</v>
      </c>
      <c r="E45" s="470" t="e">
        <f>VLOOKUP($A45,MeasureTable!$A$4:$J$84,10,0)</f>
        <v>#N/A</v>
      </c>
      <c r="F45" s="471" t="e">
        <f t="shared" si="1"/>
        <v>#N/A</v>
      </c>
      <c r="G45" s="472" t="e">
        <f t="shared" si="2"/>
        <v>#N/A</v>
      </c>
    </row>
    <row r="46" spans="1:7" ht="22.5">
      <c r="A46" s="88" t="s">
        <v>612</v>
      </c>
      <c r="B46" s="467" t="s">
        <v>886</v>
      </c>
      <c r="C46" s="468">
        <v>4508.491296133954</v>
      </c>
      <c r="D46" s="469">
        <f t="shared" si="0"/>
        <v>1532.0543876370293</v>
      </c>
      <c r="E46" s="470" t="e">
        <f>VLOOKUP($A46,MeasureTable!$A$4:$J$84,10,0)</f>
        <v>#N/A</v>
      </c>
      <c r="F46" s="471" t="e">
        <f t="shared" si="1"/>
        <v>#N/A</v>
      </c>
      <c r="G46" s="472" t="e">
        <f t="shared" si="2"/>
        <v>#N/A</v>
      </c>
    </row>
    <row r="47" spans="1:7" ht="22.5">
      <c r="A47" s="88" t="s">
        <v>608</v>
      </c>
      <c r="B47" s="467" t="s">
        <v>141</v>
      </c>
      <c r="C47" s="468">
        <v>4665.25763207274</v>
      </c>
      <c r="D47" s="469">
        <f t="shared" si="0"/>
        <v>1585.3259893843253</v>
      </c>
      <c r="E47" s="470" t="e">
        <f>VLOOKUP($A47,MeasureTable!$A$4:$J$84,10,0)</f>
        <v>#N/A</v>
      </c>
      <c r="F47" s="471" t="e">
        <f t="shared" si="1"/>
        <v>#N/A</v>
      </c>
      <c r="G47" s="472" t="e">
        <f t="shared" si="2"/>
        <v>#N/A</v>
      </c>
    </row>
    <row r="48" spans="1:7" ht="22.5">
      <c r="A48" s="88" t="s">
        <v>607</v>
      </c>
      <c r="B48" s="467" t="s">
        <v>148</v>
      </c>
      <c r="C48" s="468">
        <v>4329.37101225117</v>
      </c>
      <c r="D48" s="469">
        <f t="shared" si="0"/>
        <v>1471.1865720392202</v>
      </c>
      <c r="E48" s="470" t="e">
        <f>VLOOKUP($A48,MeasureTable!$A$4:$J$84,10,0)</f>
        <v>#N/A</v>
      </c>
      <c r="F48" s="471" t="e">
        <f t="shared" si="1"/>
        <v>#N/A</v>
      </c>
      <c r="G48" s="472" t="e">
        <f t="shared" si="2"/>
        <v>#N/A</v>
      </c>
    </row>
    <row r="49" spans="1:7" ht="33.75">
      <c r="A49" s="88" t="s">
        <v>597</v>
      </c>
      <c r="B49" s="467" t="s">
        <v>153</v>
      </c>
      <c r="C49" s="468">
        <v>4378.247746258513</v>
      </c>
      <c r="D49" s="469">
        <f t="shared" si="0"/>
        <v>1487.795634776799</v>
      </c>
      <c r="E49" s="470" t="e">
        <f>VLOOKUP($A49,MeasureTable!$A$4:$J$84,10,0)</f>
        <v>#N/A</v>
      </c>
      <c r="F49" s="471" t="e">
        <f t="shared" si="1"/>
        <v>#N/A</v>
      </c>
      <c r="G49" s="472" t="e">
        <f t="shared" si="2"/>
        <v>#N/A</v>
      </c>
    </row>
    <row r="50" spans="1:7" ht="33.75">
      <c r="A50" s="88" t="s">
        <v>600</v>
      </c>
      <c r="B50" s="467" t="s">
        <v>152</v>
      </c>
      <c r="C50" s="468">
        <v>4146.242776378995</v>
      </c>
      <c r="D50" s="469">
        <f t="shared" si="0"/>
        <v>1408.9567929757054</v>
      </c>
      <c r="E50" s="470" t="e">
        <f>VLOOKUP($A50,MeasureTable!$A$4:$J$84,10,0)</f>
        <v>#N/A</v>
      </c>
      <c r="F50" s="471" t="e">
        <f t="shared" si="1"/>
        <v>#N/A</v>
      </c>
      <c r="G50" s="472" t="e">
        <f t="shared" si="2"/>
        <v>#N/A</v>
      </c>
    </row>
    <row r="51" spans="1:7" ht="22.5">
      <c r="A51" s="88" t="s">
        <v>611</v>
      </c>
      <c r="B51" s="467" t="s">
        <v>147</v>
      </c>
      <c r="C51" s="468">
        <v>3945.099583679741</v>
      </c>
      <c r="D51" s="469">
        <f t="shared" si="0"/>
        <v>1340.6052556926097</v>
      </c>
      <c r="E51" s="470" t="e">
        <f>VLOOKUP($A51,MeasureTable!$A$4:$J$84,10,0)</f>
        <v>#N/A</v>
      </c>
      <c r="F51" s="471" t="e">
        <f t="shared" si="1"/>
        <v>#N/A</v>
      </c>
      <c r="G51" s="472" t="e">
        <f t="shared" si="2"/>
        <v>#N/A</v>
      </c>
    </row>
    <row r="52" spans="1:7" ht="33.75">
      <c r="A52" s="88" t="s">
        <v>601</v>
      </c>
      <c r="B52" s="467" t="s">
        <v>151</v>
      </c>
      <c r="C52" s="468">
        <v>3726.101009310722</v>
      </c>
      <c r="D52" s="469">
        <f t="shared" si="0"/>
        <v>1266.1861862721992</v>
      </c>
      <c r="E52" s="470" t="e">
        <f>VLOOKUP($A52,MeasureTable!$A$4:$J$84,10,0)</f>
        <v>#N/A</v>
      </c>
      <c r="F52" s="471" t="e">
        <f t="shared" si="1"/>
        <v>#N/A</v>
      </c>
      <c r="G52" s="472" t="e">
        <f t="shared" si="2"/>
        <v>#N/A</v>
      </c>
    </row>
    <row r="53" spans="1:7" ht="22.5">
      <c r="A53" s="88" t="s">
        <v>606</v>
      </c>
      <c r="B53" s="467" t="s">
        <v>153</v>
      </c>
      <c r="C53" s="468">
        <v>2787.4787890740777</v>
      </c>
      <c r="D53" s="469">
        <f t="shared" si="0"/>
        <v>947.2279813222932</v>
      </c>
      <c r="E53" s="470" t="e">
        <f>VLOOKUP($A53,MeasureTable!$A$4:$J$84,10,0)</f>
        <v>#N/A</v>
      </c>
      <c r="F53" s="471" t="e">
        <f t="shared" si="1"/>
        <v>#N/A</v>
      </c>
      <c r="G53" s="472" t="e">
        <f t="shared" si="2"/>
        <v>#N/A</v>
      </c>
    </row>
    <row r="54" spans="1:7" ht="22.5">
      <c r="A54" s="88" t="s">
        <v>609</v>
      </c>
      <c r="B54" s="467" t="s">
        <v>152</v>
      </c>
      <c r="C54" s="468">
        <v>2608.3585051912937</v>
      </c>
      <c r="D54" s="469">
        <f t="shared" si="0"/>
        <v>886.3601657244837</v>
      </c>
      <c r="E54" s="470" t="e">
        <f>VLOOKUP($A54,MeasureTable!$A$4:$J$84,10,0)</f>
        <v>#N/A</v>
      </c>
      <c r="F54" s="471" t="e">
        <f t="shared" si="1"/>
        <v>#N/A</v>
      </c>
      <c r="G54" s="472" t="e">
        <f t="shared" si="2"/>
        <v>#N/A</v>
      </c>
    </row>
    <row r="55" spans="1:7" ht="22.5">
      <c r="A55" s="88" t="s">
        <v>610</v>
      </c>
      <c r="B55" s="467" t="s">
        <v>151</v>
      </c>
      <c r="C55" s="468">
        <v>2224.087076619865</v>
      </c>
      <c r="D55" s="469">
        <f t="shared" si="0"/>
        <v>755.7788493778736</v>
      </c>
      <c r="E55" s="470" t="e">
        <f>VLOOKUP($A55,MeasureTable!$A$4:$J$84,10,0)</f>
        <v>#N/A</v>
      </c>
      <c r="F55" s="471" t="e">
        <f t="shared" si="1"/>
        <v>#N/A</v>
      </c>
      <c r="G55" s="472" t="e">
        <f t="shared" si="2"/>
        <v>#N/A</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sheetPr codeName="Sheet10"/>
  <dimension ref="A1:D189"/>
  <sheetViews>
    <sheetView workbookViewId="0" topLeftCell="A38">
      <selection activeCell="A1" sqref="A1"/>
    </sheetView>
  </sheetViews>
  <sheetFormatPr defaultColWidth="9.140625" defaultRowHeight="12.75"/>
  <cols>
    <col min="1" max="1" width="31.7109375" style="0" customWidth="1"/>
    <col min="2" max="2" width="21.28125" style="0" customWidth="1"/>
    <col min="3" max="3" width="16.57421875" style="0" customWidth="1"/>
    <col min="4" max="4" width="27.421875" style="0" customWidth="1"/>
  </cols>
  <sheetData>
    <row r="1" ht="12.75">
      <c r="A1" t="s">
        <v>947</v>
      </c>
    </row>
    <row r="2" spans="1:4" ht="12" customHeight="1">
      <c r="A2" s="378" t="s">
        <v>536</v>
      </c>
      <c r="B2" s="379"/>
      <c r="C2" s="380" t="s">
        <v>537</v>
      </c>
      <c r="D2" s="379"/>
    </row>
    <row r="3" spans="1:4" ht="12" customHeight="1">
      <c r="A3" s="381" t="s">
        <v>538</v>
      </c>
      <c r="B3" s="382" t="s">
        <v>539</v>
      </c>
      <c r="C3" s="382" t="s">
        <v>540</v>
      </c>
      <c r="D3" s="382" t="s">
        <v>541</v>
      </c>
    </row>
    <row r="4" spans="1:4" ht="12" customHeight="1">
      <c r="A4" s="383" t="s">
        <v>542</v>
      </c>
      <c r="B4" s="91" t="s">
        <v>543</v>
      </c>
      <c r="C4" s="91">
        <v>12</v>
      </c>
      <c r="D4" s="91" t="s">
        <v>544</v>
      </c>
    </row>
    <row r="5" spans="1:4" ht="12" customHeight="1">
      <c r="A5" s="383" t="s">
        <v>542</v>
      </c>
      <c r="B5" s="91" t="s">
        <v>545</v>
      </c>
      <c r="C5" s="91">
        <v>13</v>
      </c>
      <c r="D5" s="91" t="s">
        <v>546</v>
      </c>
    </row>
    <row r="6" spans="1:4" ht="12" customHeight="1">
      <c r="A6" s="383" t="s">
        <v>542</v>
      </c>
      <c r="B6" s="91" t="s">
        <v>547</v>
      </c>
      <c r="C6" s="91">
        <v>12</v>
      </c>
      <c r="D6" s="91" t="s">
        <v>548</v>
      </c>
    </row>
    <row r="7" spans="1:4" ht="12" customHeight="1">
      <c r="A7" s="383" t="s">
        <v>542</v>
      </c>
      <c r="B7" s="91" t="s">
        <v>549</v>
      </c>
      <c r="C7" s="91">
        <v>13</v>
      </c>
      <c r="D7" s="91" t="s">
        <v>550</v>
      </c>
    </row>
    <row r="8" spans="1:4" ht="12" customHeight="1">
      <c r="A8" s="383" t="s">
        <v>542</v>
      </c>
      <c r="B8" s="91" t="s">
        <v>551</v>
      </c>
      <c r="C8" s="91">
        <v>12</v>
      </c>
      <c r="D8" s="91" t="s">
        <v>552</v>
      </c>
    </row>
    <row r="9" spans="1:4" ht="12" customHeight="1">
      <c r="A9" s="383" t="s">
        <v>553</v>
      </c>
      <c r="B9" s="91" t="s">
        <v>554</v>
      </c>
      <c r="C9" s="91" t="s">
        <v>555</v>
      </c>
      <c r="D9" s="91" t="s">
        <v>556</v>
      </c>
    </row>
    <row r="10" spans="1:4" ht="12" customHeight="1">
      <c r="A10" s="383" t="s">
        <v>553</v>
      </c>
      <c r="B10" s="91" t="s">
        <v>557</v>
      </c>
      <c r="C10" s="91" t="s">
        <v>558</v>
      </c>
      <c r="D10" s="91" t="s">
        <v>559</v>
      </c>
    </row>
    <row r="11" spans="1:4" ht="12" customHeight="1">
      <c r="A11" s="383" t="s">
        <v>553</v>
      </c>
      <c r="B11" s="91" t="s">
        <v>560</v>
      </c>
      <c r="C11" s="91" t="s">
        <v>561</v>
      </c>
      <c r="D11" s="91" t="s">
        <v>562</v>
      </c>
    </row>
    <row r="12" spans="1:4" ht="12" customHeight="1">
      <c r="A12" s="383" t="s">
        <v>553</v>
      </c>
      <c r="B12" s="91" t="s">
        <v>563</v>
      </c>
      <c r="C12" s="91" t="s">
        <v>561</v>
      </c>
      <c r="D12" s="91" t="s">
        <v>564</v>
      </c>
    </row>
    <row r="13" spans="1:4" ht="12" customHeight="1">
      <c r="A13" s="383" t="s">
        <v>565</v>
      </c>
      <c r="B13" s="91" t="s">
        <v>566</v>
      </c>
      <c r="C13" s="384">
        <v>39432</v>
      </c>
      <c r="D13" s="91" t="s">
        <v>567</v>
      </c>
    </row>
    <row r="14" spans="1:4" ht="12" customHeight="1">
      <c r="A14" s="383" t="s">
        <v>565</v>
      </c>
      <c r="B14" s="91" t="s">
        <v>568</v>
      </c>
      <c r="C14" s="91">
        <v>12</v>
      </c>
      <c r="D14" s="91" t="s">
        <v>569</v>
      </c>
    </row>
    <row r="15" spans="1:4" ht="12" customHeight="1">
      <c r="A15" s="383" t="s">
        <v>565</v>
      </c>
      <c r="B15" s="91" t="s">
        <v>570</v>
      </c>
      <c r="C15" s="91">
        <v>12</v>
      </c>
      <c r="D15" s="91" t="s">
        <v>571</v>
      </c>
    </row>
    <row r="16" spans="1:4" ht="12" customHeight="1">
      <c r="A16" s="383" t="s">
        <v>565</v>
      </c>
      <c r="B16" s="91" t="s">
        <v>570</v>
      </c>
      <c r="C16" s="91">
        <v>16</v>
      </c>
      <c r="D16" s="91" t="s">
        <v>572</v>
      </c>
    </row>
    <row r="17" spans="1:4" ht="12" customHeight="1">
      <c r="A17" s="383" t="s">
        <v>573</v>
      </c>
      <c r="B17" s="91" t="s">
        <v>543</v>
      </c>
      <c r="C17" s="91">
        <v>12</v>
      </c>
      <c r="D17" s="91" t="s">
        <v>544</v>
      </c>
    </row>
    <row r="18" spans="1:4" ht="12" customHeight="1">
      <c r="A18" s="383" t="s">
        <v>573</v>
      </c>
      <c r="B18" s="91" t="s">
        <v>545</v>
      </c>
      <c r="C18" s="91">
        <v>13</v>
      </c>
      <c r="D18" s="91" t="s">
        <v>546</v>
      </c>
    </row>
    <row r="19" spans="1:4" ht="12" customHeight="1">
      <c r="A19" s="383" t="s">
        <v>573</v>
      </c>
      <c r="B19" s="91" t="s">
        <v>547</v>
      </c>
      <c r="C19" s="91">
        <v>12</v>
      </c>
      <c r="D19" s="91" t="s">
        <v>548</v>
      </c>
    </row>
    <row r="20" spans="1:4" ht="12" customHeight="1">
      <c r="A20" s="383" t="s">
        <v>573</v>
      </c>
      <c r="B20" s="91" t="s">
        <v>549</v>
      </c>
      <c r="C20" s="91">
        <v>13</v>
      </c>
      <c r="D20" s="91" t="s">
        <v>550</v>
      </c>
    </row>
    <row r="21" spans="1:4" ht="12" customHeight="1">
      <c r="A21" s="383" t="s">
        <v>573</v>
      </c>
      <c r="B21" s="91" t="s">
        <v>551</v>
      </c>
      <c r="C21" s="91">
        <v>12</v>
      </c>
      <c r="D21" s="91" t="s">
        <v>552</v>
      </c>
    </row>
    <row r="22" spans="1:4" ht="12" customHeight="1">
      <c r="A22" s="383" t="s">
        <v>574</v>
      </c>
      <c r="B22" s="91" t="s">
        <v>575</v>
      </c>
      <c r="C22" s="385">
        <v>36874</v>
      </c>
      <c r="D22" s="91" t="s">
        <v>576</v>
      </c>
    </row>
    <row r="23" spans="1:4" ht="12" customHeight="1">
      <c r="A23" s="383" t="s">
        <v>574</v>
      </c>
      <c r="B23" s="91" t="s">
        <v>575</v>
      </c>
      <c r="C23" s="91" t="s">
        <v>577</v>
      </c>
      <c r="D23" s="91" t="s">
        <v>578</v>
      </c>
    </row>
    <row r="24" spans="1:4" ht="12" customHeight="1">
      <c r="A24" s="383" t="s">
        <v>574</v>
      </c>
      <c r="B24" s="91" t="s">
        <v>579</v>
      </c>
      <c r="C24" s="91" t="s">
        <v>580</v>
      </c>
      <c r="D24" s="91" t="s">
        <v>581</v>
      </c>
    </row>
    <row r="25" spans="1:4" ht="12" customHeight="1">
      <c r="A25" s="383" t="s">
        <v>582</v>
      </c>
      <c r="B25" s="91" t="s">
        <v>583</v>
      </c>
      <c r="C25" s="91" t="s">
        <v>584</v>
      </c>
      <c r="D25" s="91" t="s">
        <v>585</v>
      </c>
    </row>
    <row r="26" spans="1:4" ht="12" customHeight="1">
      <c r="A26" s="383" t="s">
        <v>582</v>
      </c>
      <c r="B26" s="91" t="s">
        <v>586</v>
      </c>
      <c r="C26" s="91" t="s">
        <v>587</v>
      </c>
      <c r="D26" s="91" t="s">
        <v>621</v>
      </c>
    </row>
    <row r="27" spans="1:4" ht="12" customHeight="1">
      <c r="A27" s="383" t="s">
        <v>582</v>
      </c>
      <c r="B27" s="91" t="s">
        <v>622</v>
      </c>
      <c r="C27" s="91" t="s">
        <v>623</v>
      </c>
      <c r="D27" s="91" t="s">
        <v>624</v>
      </c>
    </row>
    <row r="28" spans="1:4" ht="12" customHeight="1">
      <c r="A28" s="383" t="s">
        <v>582</v>
      </c>
      <c r="B28" s="91" t="s">
        <v>625</v>
      </c>
      <c r="C28" s="385">
        <v>36876</v>
      </c>
      <c r="D28" s="91" t="s">
        <v>626</v>
      </c>
    </row>
    <row r="29" spans="1:4" ht="12" customHeight="1">
      <c r="A29" s="383" t="s">
        <v>582</v>
      </c>
      <c r="B29" s="91" t="s">
        <v>627</v>
      </c>
      <c r="C29" s="385">
        <v>36874</v>
      </c>
      <c r="D29" s="91" t="s">
        <v>628</v>
      </c>
    </row>
    <row r="30" spans="1:4" ht="12" customHeight="1">
      <c r="A30" s="383" t="s">
        <v>582</v>
      </c>
      <c r="B30" s="91" t="s">
        <v>629</v>
      </c>
      <c r="C30" s="385">
        <v>36873</v>
      </c>
      <c r="D30" s="91" t="s">
        <v>630</v>
      </c>
    </row>
    <row r="31" spans="1:4" ht="12" customHeight="1">
      <c r="A31" s="383" t="s">
        <v>631</v>
      </c>
      <c r="B31" s="91" t="s">
        <v>627</v>
      </c>
      <c r="C31" s="91" t="s">
        <v>632</v>
      </c>
      <c r="D31" s="91" t="s">
        <v>633</v>
      </c>
    </row>
    <row r="32" spans="1:4" ht="12" customHeight="1">
      <c r="A32" s="383" t="s">
        <v>634</v>
      </c>
      <c r="B32" s="91" t="s">
        <v>635</v>
      </c>
      <c r="C32" s="91" t="s">
        <v>623</v>
      </c>
      <c r="D32" s="91" t="s">
        <v>636</v>
      </c>
    </row>
    <row r="33" spans="1:4" ht="12" customHeight="1">
      <c r="A33" s="383" t="s">
        <v>634</v>
      </c>
      <c r="B33" s="91" t="s">
        <v>637</v>
      </c>
      <c r="C33" s="385">
        <v>36874</v>
      </c>
      <c r="D33" s="91" t="s">
        <v>638</v>
      </c>
    </row>
    <row r="34" spans="1:4" ht="12" customHeight="1">
      <c r="A34" s="383" t="s">
        <v>639</v>
      </c>
      <c r="B34" s="91" t="s">
        <v>640</v>
      </c>
      <c r="C34" s="91" t="s">
        <v>641</v>
      </c>
      <c r="D34" s="91" t="s">
        <v>642</v>
      </c>
    </row>
    <row r="35" spans="1:4" ht="12" customHeight="1">
      <c r="A35" s="383" t="s">
        <v>639</v>
      </c>
      <c r="B35" s="91" t="s">
        <v>643</v>
      </c>
      <c r="C35" s="91" t="s">
        <v>644</v>
      </c>
      <c r="D35" s="91" t="s">
        <v>645</v>
      </c>
    </row>
    <row r="36" spans="1:4" ht="12" customHeight="1">
      <c r="A36" s="383" t="s">
        <v>639</v>
      </c>
      <c r="B36" s="91" t="s">
        <v>643</v>
      </c>
      <c r="C36" s="91" t="s">
        <v>646</v>
      </c>
      <c r="D36" s="91" t="s">
        <v>647</v>
      </c>
    </row>
    <row r="37" spans="1:4" ht="12" customHeight="1">
      <c r="A37" s="383" t="s">
        <v>639</v>
      </c>
      <c r="B37" s="91" t="s">
        <v>648</v>
      </c>
      <c r="C37" s="91" t="s">
        <v>649</v>
      </c>
      <c r="D37" s="91" t="s">
        <v>650</v>
      </c>
    </row>
    <row r="38" spans="1:4" ht="12" customHeight="1">
      <c r="A38" s="383" t="s">
        <v>639</v>
      </c>
      <c r="B38" s="91" t="s">
        <v>651</v>
      </c>
      <c r="C38" s="385">
        <v>36876</v>
      </c>
      <c r="D38" s="91" t="s">
        <v>652</v>
      </c>
    </row>
    <row r="39" spans="1:4" ht="12" customHeight="1">
      <c r="A39" s="383" t="s">
        <v>639</v>
      </c>
      <c r="B39" s="91" t="s">
        <v>653</v>
      </c>
      <c r="C39" s="385">
        <v>36874</v>
      </c>
      <c r="D39" s="91" t="s">
        <v>654</v>
      </c>
    </row>
    <row r="40" spans="1:4" ht="12" customHeight="1">
      <c r="A40" s="383" t="s">
        <v>639</v>
      </c>
      <c r="B40" s="91" t="s">
        <v>653</v>
      </c>
      <c r="C40" s="91" t="s">
        <v>632</v>
      </c>
      <c r="D40" s="91" t="s">
        <v>655</v>
      </c>
    </row>
    <row r="41" spans="1:4" ht="12" customHeight="1">
      <c r="A41" s="383" t="s">
        <v>639</v>
      </c>
      <c r="B41" s="91" t="s">
        <v>656</v>
      </c>
      <c r="C41" s="385">
        <v>36873</v>
      </c>
      <c r="D41" s="91" t="s">
        <v>657</v>
      </c>
    </row>
    <row r="42" spans="1:4" ht="12" customHeight="1">
      <c r="A42" s="383" t="s">
        <v>639</v>
      </c>
      <c r="B42" s="91" t="s">
        <v>658</v>
      </c>
      <c r="C42" s="91" t="s">
        <v>577</v>
      </c>
      <c r="D42" s="91" t="s">
        <v>659</v>
      </c>
    </row>
    <row r="43" spans="1:4" ht="12" customHeight="1">
      <c r="A43" s="383" t="s">
        <v>639</v>
      </c>
      <c r="B43" s="91" t="s">
        <v>658</v>
      </c>
      <c r="C43" s="385">
        <v>36874</v>
      </c>
      <c r="D43" s="91" t="s">
        <v>660</v>
      </c>
    </row>
    <row r="44" spans="1:4" ht="12" customHeight="1">
      <c r="A44" s="383" t="s">
        <v>639</v>
      </c>
      <c r="B44" s="91" t="s">
        <v>661</v>
      </c>
      <c r="C44" s="91" t="s">
        <v>662</v>
      </c>
      <c r="D44" s="91" t="s">
        <v>663</v>
      </c>
    </row>
    <row r="45" spans="1:4" ht="12" customHeight="1">
      <c r="A45" s="383" t="s">
        <v>664</v>
      </c>
      <c r="B45" s="91" t="s">
        <v>665</v>
      </c>
      <c r="C45" s="91">
        <v>12</v>
      </c>
      <c r="D45" s="91" t="s">
        <v>666</v>
      </c>
    </row>
    <row r="46" spans="1:4" ht="12" customHeight="1">
      <c r="A46" s="383" t="s">
        <v>664</v>
      </c>
      <c r="B46" s="91" t="s">
        <v>667</v>
      </c>
      <c r="C46" s="91" t="s">
        <v>668</v>
      </c>
      <c r="D46" s="91" t="s">
        <v>669</v>
      </c>
    </row>
    <row r="47" spans="1:4" ht="12" customHeight="1">
      <c r="A47" s="383" t="s">
        <v>664</v>
      </c>
      <c r="B47" s="91" t="s">
        <v>670</v>
      </c>
      <c r="C47" s="91" t="s">
        <v>671</v>
      </c>
      <c r="D47" s="91" t="s">
        <v>672</v>
      </c>
    </row>
    <row r="48" spans="1:4" ht="12" customHeight="1">
      <c r="A48" s="383" t="s">
        <v>673</v>
      </c>
      <c r="B48" s="91" t="s">
        <v>674</v>
      </c>
      <c r="C48" s="91">
        <v>12</v>
      </c>
      <c r="D48" s="91" t="s">
        <v>675</v>
      </c>
    </row>
    <row r="49" spans="1:4" ht="12" customHeight="1">
      <c r="A49" s="383" t="s">
        <v>673</v>
      </c>
      <c r="B49" s="91" t="s">
        <v>674</v>
      </c>
      <c r="C49" s="91">
        <v>14</v>
      </c>
      <c r="D49" s="91" t="s">
        <v>676</v>
      </c>
    </row>
    <row r="50" spans="1:4" ht="12" customHeight="1">
      <c r="A50" s="383" t="s">
        <v>673</v>
      </c>
      <c r="B50" s="91" t="s">
        <v>674</v>
      </c>
      <c r="C50" s="91">
        <v>12</v>
      </c>
      <c r="D50" s="91" t="s">
        <v>677</v>
      </c>
    </row>
    <row r="51" spans="1:4" ht="12" customHeight="1">
      <c r="A51" s="383" t="s">
        <v>673</v>
      </c>
      <c r="B51" s="91" t="s">
        <v>678</v>
      </c>
      <c r="C51" s="91">
        <v>12</v>
      </c>
      <c r="D51" s="91" t="s">
        <v>679</v>
      </c>
    </row>
    <row r="52" spans="1:4" ht="12" customHeight="1">
      <c r="A52" s="383" t="s">
        <v>673</v>
      </c>
      <c r="B52" s="91" t="s">
        <v>678</v>
      </c>
      <c r="C52" s="91">
        <v>14</v>
      </c>
      <c r="D52" s="91" t="s">
        <v>680</v>
      </c>
    </row>
    <row r="53" spans="1:4" ht="12" customHeight="1">
      <c r="A53" s="383" t="s">
        <v>673</v>
      </c>
      <c r="B53" s="91" t="s">
        <v>678</v>
      </c>
      <c r="C53" s="91">
        <v>12</v>
      </c>
      <c r="D53" s="91" t="s">
        <v>681</v>
      </c>
    </row>
    <row r="54" spans="1:4" ht="12" customHeight="1">
      <c r="A54" s="383" t="s">
        <v>682</v>
      </c>
      <c r="B54" s="91" t="s">
        <v>683</v>
      </c>
      <c r="C54" s="91">
        <v>12</v>
      </c>
      <c r="D54" s="91" t="s">
        <v>684</v>
      </c>
    </row>
    <row r="55" spans="1:4" ht="12" customHeight="1">
      <c r="A55" s="383" t="s">
        <v>682</v>
      </c>
      <c r="B55" s="91" t="s">
        <v>685</v>
      </c>
      <c r="C55" s="91">
        <v>14</v>
      </c>
      <c r="D55" s="91" t="s">
        <v>686</v>
      </c>
    </row>
    <row r="56" spans="1:4" ht="12" customHeight="1">
      <c r="A56" s="383" t="s">
        <v>682</v>
      </c>
      <c r="B56" s="91" t="s">
        <v>687</v>
      </c>
      <c r="C56" s="91">
        <v>12</v>
      </c>
      <c r="D56" s="91" t="s">
        <v>688</v>
      </c>
    </row>
    <row r="57" spans="1:4" ht="12" customHeight="1">
      <c r="A57" s="383" t="s">
        <v>682</v>
      </c>
      <c r="B57" s="91" t="s">
        <v>689</v>
      </c>
      <c r="C57" s="91">
        <v>12</v>
      </c>
      <c r="D57" s="91" t="s">
        <v>690</v>
      </c>
    </row>
    <row r="58" spans="1:4" ht="12" customHeight="1">
      <c r="A58" s="383" t="s">
        <v>691</v>
      </c>
      <c r="B58" s="91" t="s">
        <v>692</v>
      </c>
      <c r="C58" s="91" t="s">
        <v>693</v>
      </c>
      <c r="D58" s="91" t="s">
        <v>694</v>
      </c>
    </row>
    <row r="59" spans="1:4" ht="12" customHeight="1">
      <c r="A59" s="383" t="s">
        <v>691</v>
      </c>
      <c r="B59" s="91" t="s">
        <v>695</v>
      </c>
      <c r="C59" s="91" t="s">
        <v>696</v>
      </c>
      <c r="D59" s="91" t="s">
        <v>697</v>
      </c>
    </row>
    <row r="60" spans="1:4" ht="12" customHeight="1">
      <c r="A60" s="383" t="s">
        <v>691</v>
      </c>
      <c r="B60" s="91" t="s">
        <v>695</v>
      </c>
      <c r="C60" s="91">
        <v>12</v>
      </c>
      <c r="D60" s="91" t="s">
        <v>698</v>
      </c>
    </row>
    <row r="61" spans="1:4" ht="12" customHeight="1">
      <c r="A61" s="383" t="s">
        <v>691</v>
      </c>
      <c r="B61" s="91" t="s">
        <v>699</v>
      </c>
      <c r="C61" s="385">
        <v>36873</v>
      </c>
      <c r="D61" s="91" t="s">
        <v>700</v>
      </c>
    </row>
    <row r="62" spans="1:4" ht="12" customHeight="1">
      <c r="A62" s="383" t="s">
        <v>701</v>
      </c>
      <c r="B62" s="91" t="s">
        <v>702</v>
      </c>
      <c r="C62" s="385">
        <v>36874</v>
      </c>
      <c r="D62" s="91" t="s">
        <v>703</v>
      </c>
    </row>
    <row r="63" spans="1:4" ht="12" customHeight="1">
      <c r="A63" s="383" t="s">
        <v>701</v>
      </c>
      <c r="B63" s="91" t="s">
        <v>704</v>
      </c>
      <c r="C63" s="385">
        <v>36874</v>
      </c>
      <c r="D63" s="91" t="s">
        <v>705</v>
      </c>
    </row>
    <row r="64" spans="1:4" ht="12" customHeight="1">
      <c r="A64" s="383" t="s">
        <v>701</v>
      </c>
      <c r="B64" s="91" t="s">
        <v>706</v>
      </c>
      <c r="C64" s="385">
        <v>36874</v>
      </c>
      <c r="D64" s="91" t="s">
        <v>707</v>
      </c>
    </row>
    <row r="65" spans="1:4" ht="12" customHeight="1">
      <c r="A65" s="383" t="s">
        <v>701</v>
      </c>
      <c r="B65" s="91" t="s">
        <v>708</v>
      </c>
      <c r="C65" s="385">
        <v>36874</v>
      </c>
      <c r="D65" s="91" t="s">
        <v>709</v>
      </c>
    </row>
    <row r="66" spans="1:4" ht="12" customHeight="1">
      <c r="A66" s="383" t="s">
        <v>701</v>
      </c>
      <c r="B66" s="91" t="s">
        <v>710</v>
      </c>
      <c r="C66" s="91">
        <v>12</v>
      </c>
      <c r="D66" s="91" t="s">
        <v>711</v>
      </c>
    </row>
    <row r="67" spans="1:4" ht="12" customHeight="1">
      <c r="A67" s="383" t="s">
        <v>701</v>
      </c>
      <c r="B67" s="91" t="s">
        <v>712</v>
      </c>
      <c r="C67" s="385">
        <v>36874</v>
      </c>
      <c r="D67" s="91" t="s">
        <v>713</v>
      </c>
    </row>
    <row r="68" spans="1:4" ht="12" customHeight="1">
      <c r="A68" s="383" t="s">
        <v>701</v>
      </c>
      <c r="B68" s="91" t="s">
        <v>714</v>
      </c>
      <c r="C68" s="91">
        <v>12</v>
      </c>
      <c r="D68" s="91" t="s">
        <v>715</v>
      </c>
    </row>
    <row r="69" spans="1:4" ht="12" customHeight="1">
      <c r="A69" s="383" t="s">
        <v>701</v>
      </c>
      <c r="B69" s="91" t="s">
        <v>716</v>
      </c>
      <c r="C69" s="91">
        <v>12</v>
      </c>
      <c r="D69" s="91" t="s">
        <v>717</v>
      </c>
    </row>
    <row r="70" spans="1:4" ht="12" customHeight="1">
      <c r="A70" s="383" t="s">
        <v>718</v>
      </c>
      <c r="B70" s="91" t="s">
        <v>719</v>
      </c>
      <c r="C70" s="91">
        <v>12</v>
      </c>
      <c r="D70" s="91" t="s">
        <v>720</v>
      </c>
    </row>
    <row r="71" spans="1:4" ht="12" customHeight="1">
      <c r="A71" s="383" t="s">
        <v>718</v>
      </c>
      <c r="B71" s="91" t="s">
        <v>719</v>
      </c>
      <c r="C71" s="91">
        <v>12</v>
      </c>
      <c r="D71" s="91" t="s">
        <v>721</v>
      </c>
    </row>
    <row r="72" spans="1:4" ht="12" customHeight="1">
      <c r="A72" s="383" t="s">
        <v>718</v>
      </c>
      <c r="B72" s="91" t="s">
        <v>719</v>
      </c>
      <c r="C72" s="91">
        <v>12</v>
      </c>
      <c r="D72" s="91" t="s">
        <v>722</v>
      </c>
    </row>
    <row r="73" spans="1:4" ht="12" customHeight="1">
      <c r="A73" s="383" t="s">
        <v>718</v>
      </c>
      <c r="B73" s="91" t="s">
        <v>719</v>
      </c>
      <c r="C73" s="91">
        <v>12</v>
      </c>
      <c r="D73" s="91" t="s">
        <v>723</v>
      </c>
    </row>
    <row r="74" spans="1:4" ht="12" customHeight="1">
      <c r="A74" s="383" t="s">
        <v>718</v>
      </c>
      <c r="B74" s="91" t="s">
        <v>719</v>
      </c>
      <c r="C74" s="91">
        <v>12</v>
      </c>
      <c r="D74" s="91" t="s">
        <v>724</v>
      </c>
    </row>
    <row r="75" spans="1:4" ht="12" customHeight="1">
      <c r="A75" s="383" t="s">
        <v>718</v>
      </c>
      <c r="B75" s="91" t="s">
        <v>719</v>
      </c>
      <c r="C75" s="91">
        <v>12</v>
      </c>
      <c r="D75" s="91" t="s">
        <v>725</v>
      </c>
    </row>
    <row r="76" spans="1:4" ht="12" customHeight="1">
      <c r="A76" s="383" t="s">
        <v>726</v>
      </c>
      <c r="B76" s="91" t="s">
        <v>727</v>
      </c>
      <c r="C76" s="91">
        <v>12</v>
      </c>
      <c r="D76" s="91" t="s">
        <v>728</v>
      </c>
    </row>
    <row r="77" spans="1:4" ht="12" customHeight="1">
      <c r="A77" s="383" t="s">
        <v>726</v>
      </c>
      <c r="B77" s="91" t="s">
        <v>727</v>
      </c>
      <c r="C77" s="91">
        <v>13</v>
      </c>
      <c r="D77" s="91" t="s">
        <v>729</v>
      </c>
    </row>
    <row r="78" spans="1:4" ht="12" customHeight="1">
      <c r="A78" s="383" t="s">
        <v>726</v>
      </c>
      <c r="B78" s="91" t="s">
        <v>730</v>
      </c>
      <c r="C78" s="91" t="s">
        <v>731</v>
      </c>
      <c r="D78" s="91" t="s">
        <v>732</v>
      </c>
    </row>
    <row r="79" spans="1:4" ht="12" customHeight="1">
      <c r="A79" s="383" t="s">
        <v>726</v>
      </c>
      <c r="B79" s="91" t="s">
        <v>730</v>
      </c>
      <c r="C79" s="91" t="s">
        <v>733</v>
      </c>
      <c r="D79" s="91" t="s">
        <v>734</v>
      </c>
    </row>
    <row r="80" spans="1:4" ht="12" customHeight="1">
      <c r="A80" s="383" t="s">
        <v>735</v>
      </c>
      <c r="B80" s="91" t="s">
        <v>727</v>
      </c>
      <c r="C80" s="91">
        <v>12</v>
      </c>
      <c r="D80" s="91" t="s">
        <v>736</v>
      </c>
    </row>
    <row r="81" spans="1:4" ht="12" customHeight="1">
      <c r="A81" s="383" t="s">
        <v>735</v>
      </c>
      <c r="B81" s="91" t="s">
        <v>727</v>
      </c>
      <c r="C81" s="91">
        <v>13</v>
      </c>
      <c r="D81" s="91" t="s">
        <v>737</v>
      </c>
    </row>
    <row r="82" spans="1:4" ht="12" customHeight="1">
      <c r="A82" s="383" t="s">
        <v>735</v>
      </c>
      <c r="B82" s="91" t="s">
        <v>730</v>
      </c>
      <c r="C82" s="91" t="s">
        <v>731</v>
      </c>
      <c r="D82" s="91" t="s">
        <v>738</v>
      </c>
    </row>
    <row r="83" spans="1:4" ht="12" customHeight="1">
      <c r="A83" s="383" t="s">
        <v>735</v>
      </c>
      <c r="B83" s="91" t="s">
        <v>730</v>
      </c>
      <c r="C83" s="91" t="s">
        <v>733</v>
      </c>
      <c r="D83" s="91" t="s">
        <v>739</v>
      </c>
    </row>
    <row r="84" spans="1:4" ht="12" customHeight="1">
      <c r="A84" s="383" t="s">
        <v>740</v>
      </c>
      <c r="B84" s="91" t="s">
        <v>727</v>
      </c>
      <c r="C84" s="91">
        <v>12</v>
      </c>
      <c r="D84" s="91" t="s">
        <v>736</v>
      </c>
    </row>
    <row r="85" spans="1:4" ht="12" customHeight="1">
      <c r="A85" s="383" t="s">
        <v>740</v>
      </c>
      <c r="B85" s="91" t="s">
        <v>727</v>
      </c>
      <c r="C85" s="91">
        <v>13</v>
      </c>
      <c r="D85" s="91" t="s">
        <v>737</v>
      </c>
    </row>
    <row r="86" spans="1:4" ht="12" customHeight="1">
      <c r="A86" s="383" t="s">
        <v>740</v>
      </c>
      <c r="B86" s="91" t="s">
        <v>730</v>
      </c>
      <c r="C86" s="91" t="s">
        <v>731</v>
      </c>
      <c r="D86" s="91" t="s">
        <v>738</v>
      </c>
    </row>
    <row r="87" spans="1:4" ht="12" customHeight="1">
      <c r="A87" s="383" t="s">
        <v>740</v>
      </c>
      <c r="B87" s="91" t="s">
        <v>730</v>
      </c>
      <c r="C87" s="91" t="s">
        <v>733</v>
      </c>
      <c r="D87" s="91" t="s">
        <v>739</v>
      </c>
    </row>
    <row r="88" spans="1:4" ht="12" customHeight="1">
      <c r="A88" s="383" t="s">
        <v>741</v>
      </c>
      <c r="B88" s="91" t="s">
        <v>727</v>
      </c>
      <c r="C88" s="91">
        <v>12</v>
      </c>
      <c r="D88" s="91" t="s">
        <v>728</v>
      </c>
    </row>
    <row r="89" spans="1:4" ht="12" customHeight="1">
      <c r="A89" s="383" t="s">
        <v>741</v>
      </c>
      <c r="B89" s="91" t="s">
        <v>727</v>
      </c>
      <c r="C89" s="91">
        <v>13</v>
      </c>
      <c r="D89" s="91" t="s">
        <v>729</v>
      </c>
    </row>
    <row r="90" spans="1:4" ht="12" customHeight="1">
      <c r="A90" s="383" t="s">
        <v>741</v>
      </c>
      <c r="B90" s="91" t="s">
        <v>730</v>
      </c>
      <c r="C90" s="91" t="s">
        <v>731</v>
      </c>
      <c r="D90" s="91" t="s">
        <v>732</v>
      </c>
    </row>
    <row r="91" spans="1:4" ht="12" customHeight="1">
      <c r="A91" s="383" t="s">
        <v>741</v>
      </c>
      <c r="B91" s="91" t="s">
        <v>730</v>
      </c>
      <c r="C91" s="91" t="s">
        <v>733</v>
      </c>
      <c r="D91" s="91" t="s">
        <v>734</v>
      </c>
    </row>
    <row r="92" spans="1:4" ht="12" customHeight="1">
      <c r="A92" s="383" t="s">
        <v>742</v>
      </c>
      <c r="B92" s="91" t="s">
        <v>727</v>
      </c>
      <c r="C92" s="91">
        <v>12</v>
      </c>
      <c r="D92" s="91" t="s">
        <v>728</v>
      </c>
    </row>
    <row r="93" spans="1:4" ht="12" customHeight="1">
      <c r="A93" s="383" t="s">
        <v>742</v>
      </c>
      <c r="B93" s="91" t="s">
        <v>727</v>
      </c>
      <c r="C93" s="91">
        <v>13</v>
      </c>
      <c r="D93" s="91" t="s">
        <v>729</v>
      </c>
    </row>
    <row r="94" spans="1:4" ht="12" customHeight="1">
      <c r="A94" s="383" t="s">
        <v>742</v>
      </c>
      <c r="B94" s="91" t="s">
        <v>730</v>
      </c>
      <c r="C94" s="91" t="s">
        <v>731</v>
      </c>
      <c r="D94" s="91" t="s">
        <v>732</v>
      </c>
    </row>
    <row r="95" spans="1:4" ht="12" customHeight="1">
      <c r="A95" s="383" t="s">
        <v>742</v>
      </c>
      <c r="B95" s="91" t="s">
        <v>730</v>
      </c>
      <c r="C95" s="91" t="s">
        <v>733</v>
      </c>
      <c r="D95" s="91" t="s">
        <v>734</v>
      </c>
    </row>
    <row r="96" spans="1:4" ht="12" customHeight="1">
      <c r="A96" s="383" t="s">
        <v>743</v>
      </c>
      <c r="B96" s="91" t="s">
        <v>744</v>
      </c>
      <c r="C96" s="91" t="s">
        <v>745</v>
      </c>
      <c r="D96" s="91" t="s">
        <v>746</v>
      </c>
    </row>
    <row r="97" spans="1:4" ht="12" customHeight="1">
      <c r="A97" s="383" t="s">
        <v>743</v>
      </c>
      <c r="B97" s="91" t="s">
        <v>747</v>
      </c>
      <c r="C97" s="91" t="s">
        <v>632</v>
      </c>
      <c r="D97" s="91" t="s">
        <v>748</v>
      </c>
    </row>
    <row r="98" spans="1:4" ht="12" customHeight="1">
      <c r="A98" s="383" t="s">
        <v>743</v>
      </c>
      <c r="B98" s="91" t="s">
        <v>749</v>
      </c>
      <c r="C98" s="91" t="s">
        <v>750</v>
      </c>
      <c r="D98" s="91" t="s">
        <v>751</v>
      </c>
    </row>
    <row r="99" spans="1:4" ht="12" customHeight="1">
      <c r="A99" s="383" t="s">
        <v>743</v>
      </c>
      <c r="B99" s="91" t="s">
        <v>752</v>
      </c>
      <c r="C99" s="91" t="s">
        <v>753</v>
      </c>
      <c r="D99" s="91" t="s">
        <v>754</v>
      </c>
    </row>
    <row r="100" spans="1:4" ht="12" customHeight="1">
      <c r="A100" s="383" t="s">
        <v>743</v>
      </c>
      <c r="B100" s="91" t="s">
        <v>755</v>
      </c>
      <c r="C100" s="91" t="s">
        <v>756</v>
      </c>
      <c r="D100" s="91" t="s">
        <v>757</v>
      </c>
    </row>
    <row r="101" spans="1:4" ht="12" customHeight="1">
      <c r="A101" s="383" t="s">
        <v>743</v>
      </c>
      <c r="B101" s="91" t="s">
        <v>758</v>
      </c>
      <c r="C101" s="91" t="s">
        <v>632</v>
      </c>
      <c r="D101" s="91" t="s">
        <v>759</v>
      </c>
    </row>
    <row r="102" spans="1:4" ht="12" customHeight="1">
      <c r="A102" s="383" t="s">
        <v>743</v>
      </c>
      <c r="B102" s="91" t="s">
        <v>760</v>
      </c>
      <c r="C102" s="91" t="s">
        <v>750</v>
      </c>
      <c r="D102" s="91" t="s">
        <v>761</v>
      </c>
    </row>
    <row r="103" spans="1:4" ht="12" customHeight="1">
      <c r="A103" s="383" t="s">
        <v>743</v>
      </c>
      <c r="B103" s="91" t="s">
        <v>762</v>
      </c>
      <c r="C103" s="385">
        <v>36876</v>
      </c>
      <c r="D103" s="91" t="s">
        <v>763</v>
      </c>
    </row>
    <row r="104" spans="1:4" ht="12" customHeight="1">
      <c r="A104" s="383" t="s">
        <v>764</v>
      </c>
      <c r="B104" s="91" t="s">
        <v>683</v>
      </c>
      <c r="C104" s="91">
        <v>12</v>
      </c>
      <c r="D104" s="91" t="s">
        <v>684</v>
      </c>
    </row>
    <row r="105" spans="1:4" ht="12" customHeight="1">
      <c r="A105" s="383" t="s">
        <v>764</v>
      </c>
      <c r="B105" s="91" t="s">
        <v>685</v>
      </c>
      <c r="C105" s="91">
        <v>14</v>
      </c>
      <c r="D105" s="91" t="s">
        <v>686</v>
      </c>
    </row>
    <row r="106" spans="1:4" ht="12" customHeight="1">
      <c r="A106" s="383" t="s">
        <v>764</v>
      </c>
      <c r="B106" s="91" t="s">
        <v>687</v>
      </c>
      <c r="C106" s="91">
        <v>12</v>
      </c>
      <c r="D106" s="91" t="s">
        <v>688</v>
      </c>
    </row>
    <row r="107" spans="1:4" ht="12" customHeight="1">
      <c r="A107" s="383" t="s">
        <v>764</v>
      </c>
      <c r="B107" s="91" t="s">
        <v>689</v>
      </c>
      <c r="C107" s="91">
        <v>12</v>
      </c>
      <c r="D107" s="91" t="s">
        <v>690</v>
      </c>
    </row>
    <row r="108" spans="1:4" ht="12" customHeight="1">
      <c r="A108" s="383" t="s">
        <v>765</v>
      </c>
      <c r="B108" s="91" t="s">
        <v>766</v>
      </c>
      <c r="C108" s="91">
        <v>12</v>
      </c>
      <c r="D108" s="91" t="s">
        <v>767</v>
      </c>
    </row>
    <row r="109" spans="1:4" ht="12" customHeight="1">
      <c r="A109" s="383" t="s">
        <v>765</v>
      </c>
      <c r="B109" s="91" t="s">
        <v>768</v>
      </c>
      <c r="C109" s="91" t="s">
        <v>769</v>
      </c>
      <c r="D109" s="91" t="s">
        <v>770</v>
      </c>
    </row>
    <row r="110" spans="1:4" ht="12" customHeight="1">
      <c r="A110" s="383" t="s">
        <v>765</v>
      </c>
      <c r="B110" s="91" t="s">
        <v>771</v>
      </c>
      <c r="C110" s="91">
        <v>12</v>
      </c>
      <c r="D110" s="91" t="s">
        <v>772</v>
      </c>
    </row>
    <row r="111" spans="1:4" ht="12" customHeight="1">
      <c r="A111" s="383" t="s">
        <v>765</v>
      </c>
      <c r="B111" s="91" t="s">
        <v>773</v>
      </c>
      <c r="C111" s="91" t="s">
        <v>774</v>
      </c>
      <c r="D111" s="91" t="s">
        <v>775</v>
      </c>
    </row>
    <row r="112" spans="1:4" ht="12" customHeight="1">
      <c r="A112" s="383" t="s">
        <v>765</v>
      </c>
      <c r="B112" s="91" t="s">
        <v>766</v>
      </c>
      <c r="C112" s="91">
        <v>14</v>
      </c>
      <c r="D112" s="91" t="s">
        <v>776</v>
      </c>
    </row>
    <row r="113" spans="1:4" ht="12" customHeight="1">
      <c r="A113" s="383" t="s">
        <v>765</v>
      </c>
      <c r="B113" s="91" t="s">
        <v>768</v>
      </c>
      <c r="C113" s="91" t="s">
        <v>777</v>
      </c>
      <c r="D113" s="91" t="s">
        <v>778</v>
      </c>
    </row>
    <row r="114" spans="1:4" ht="12" customHeight="1">
      <c r="A114" s="383" t="s">
        <v>765</v>
      </c>
      <c r="B114" s="91" t="s">
        <v>779</v>
      </c>
      <c r="C114" s="91" t="s">
        <v>780</v>
      </c>
      <c r="D114" s="91" t="s">
        <v>781</v>
      </c>
    </row>
    <row r="115" spans="1:4" ht="12" customHeight="1">
      <c r="A115" s="383" t="s">
        <v>765</v>
      </c>
      <c r="B115" s="91" t="s">
        <v>782</v>
      </c>
      <c r="C115" s="91">
        <v>12</v>
      </c>
      <c r="D115" s="91" t="s">
        <v>783</v>
      </c>
    </row>
    <row r="116" spans="1:4" ht="12" customHeight="1">
      <c r="A116" s="383" t="s">
        <v>765</v>
      </c>
      <c r="B116" s="91" t="s">
        <v>784</v>
      </c>
      <c r="C116" s="91" t="s">
        <v>769</v>
      </c>
      <c r="D116" s="91" t="s">
        <v>785</v>
      </c>
    </row>
    <row r="117" spans="1:4" ht="12" customHeight="1">
      <c r="A117" s="383" t="s">
        <v>765</v>
      </c>
      <c r="B117" s="91" t="s">
        <v>786</v>
      </c>
      <c r="C117" s="91">
        <v>12</v>
      </c>
      <c r="D117" s="91" t="s">
        <v>772</v>
      </c>
    </row>
    <row r="118" spans="1:4" ht="12" customHeight="1">
      <c r="A118" s="383" t="s">
        <v>787</v>
      </c>
      <c r="B118" s="91" t="s">
        <v>766</v>
      </c>
      <c r="C118" s="91">
        <v>12</v>
      </c>
      <c r="D118" s="91" t="s">
        <v>783</v>
      </c>
    </row>
    <row r="119" spans="1:4" ht="12" customHeight="1">
      <c r="A119" s="383" t="s">
        <v>787</v>
      </c>
      <c r="B119" s="91" t="s">
        <v>768</v>
      </c>
      <c r="C119" s="91" t="s">
        <v>769</v>
      </c>
      <c r="D119" s="91" t="s">
        <v>785</v>
      </c>
    </row>
    <row r="120" spans="1:4" ht="12" customHeight="1">
      <c r="A120" s="383" t="s">
        <v>787</v>
      </c>
      <c r="B120" s="91" t="s">
        <v>771</v>
      </c>
      <c r="C120" s="91">
        <v>12</v>
      </c>
      <c r="D120" s="91" t="s">
        <v>772</v>
      </c>
    </row>
    <row r="121" spans="1:4" ht="12" customHeight="1">
      <c r="A121" s="383" t="s">
        <v>787</v>
      </c>
      <c r="B121" s="91" t="s">
        <v>773</v>
      </c>
      <c r="C121" s="91" t="s">
        <v>774</v>
      </c>
      <c r="D121" s="91" t="s">
        <v>775</v>
      </c>
    </row>
    <row r="122" spans="1:4" ht="12" customHeight="1">
      <c r="A122" s="383" t="s">
        <v>787</v>
      </c>
      <c r="B122" s="91" t="s">
        <v>766</v>
      </c>
      <c r="C122" s="91">
        <v>14</v>
      </c>
      <c r="D122" s="91" t="s">
        <v>776</v>
      </c>
    </row>
    <row r="123" spans="1:4" ht="12" customHeight="1">
      <c r="A123" s="383" t="s">
        <v>787</v>
      </c>
      <c r="B123" s="91" t="s">
        <v>768</v>
      </c>
      <c r="C123" s="91" t="s">
        <v>777</v>
      </c>
      <c r="D123" s="91" t="s">
        <v>778</v>
      </c>
    </row>
    <row r="124" spans="1:4" ht="12" customHeight="1">
      <c r="A124" s="383" t="s">
        <v>787</v>
      </c>
      <c r="B124" s="91" t="s">
        <v>779</v>
      </c>
      <c r="C124" s="91" t="s">
        <v>780</v>
      </c>
      <c r="D124" s="91" t="s">
        <v>781</v>
      </c>
    </row>
    <row r="125" spans="1:4" ht="12" customHeight="1">
      <c r="A125" s="383" t="s">
        <v>787</v>
      </c>
      <c r="B125" s="91" t="s">
        <v>782</v>
      </c>
      <c r="C125" s="91">
        <v>12</v>
      </c>
      <c r="D125" s="91" t="s">
        <v>788</v>
      </c>
    </row>
    <row r="126" spans="1:4" ht="12" customHeight="1">
      <c r="A126" s="383" t="s">
        <v>787</v>
      </c>
      <c r="B126" s="91" t="s">
        <v>784</v>
      </c>
      <c r="C126" s="91" t="s">
        <v>769</v>
      </c>
      <c r="D126" s="91" t="s">
        <v>789</v>
      </c>
    </row>
    <row r="127" spans="1:4" ht="12" customHeight="1">
      <c r="A127" s="383" t="s">
        <v>787</v>
      </c>
      <c r="B127" s="91" t="s">
        <v>786</v>
      </c>
      <c r="C127" s="91">
        <v>12</v>
      </c>
      <c r="D127" s="91" t="s">
        <v>772</v>
      </c>
    </row>
    <row r="128" spans="1:4" ht="12" customHeight="1">
      <c r="A128" s="383" t="s">
        <v>790</v>
      </c>
      <c r="B128" s="91" t="s">
        <v>791</v>
      </c>
      <c r="C128" s="91">
        <v>14</v>
      </c>
      <c r="D128" s="91" t="s">
        <v>792</v>
      </c>
    </row>
    <row r="129" spans="1:4" ht="12" customHeight="1">
      <c r="A129" s="383" t="s">
        <v>790</v>
      </c>
      <c r="B129" s="91" t="s">
        <v>793</v>
      </c>
      <c r="C129" s="91">
        <v>12</v>
      </c>
      <c r="D129" s="91" t="s">
        <v>792</v>
      </c>
    </row>
    <row r="130" spans="1:4" ht="12" customHeight="1">
      <c r="A130" s="383" t="s">
        <v>794</v>
      </c>
      <c r="B130" s="91" t="s">
        <v>795</v>
      </c>
      <c r="C130" s="91">
        <v>12</v>
      </c>
      <c r="D130" s="91" t="s">
        <v>796</v>
      </c>
    </row>
    <row r="131" spans="1:4" ht="12" customHeight="1">
      <c r="A131" s="383" t="s">
        <v>794</v>
      </c>
      <c r="B131" s="91" t="s">
        <v>797</v>
      </c>
      <c r="C131" s="91">
        <v>13</v>
      </c>
      <c r="D131" s="91" t="s">
        <v>798</v>
      </c>
    </row>
    <row r="132" spans="1:4" ht="12" customHeight="1">
      <c r="A132" s="383" t="s">
        <v>794</v>
      </c>
      <c r="B132" s="91" t="s">
        <v>799</v>
      </c>
      <c r="C132" s="91">
        <v>14</v>
      </c>
      <c r="D132" s="91" t="s">
        <v>800</v>
      </c>
    </row>
    <row r="133" spans="1:4" ht="12" customHeight="1">
      <c r="A133" s="383" t="s">
        <v>794</v>
      </c>
      <c r="B133" s="91" t="s">
        <v>801</v>
      </c>
      <c r="C133" s="91" t="s">
        <v>802</v>
      </c>
      <c r="D133" s="91" t="s">
        <v>803</v>
      </c>
    </row>
    <row r="134" spans="1:4" ht="12" customHeight="1">
      <c r="A134" s="383" t="s">
        <v>794</v>
      </c>
      <c r="B134" s="91" t="s">
        <v>804</v>
      </c>
      <c r="C134" s="91" t="s">
        <v>805</v>
      </c>
      <c r="D134" s="91" t="s">
        <v>806</v>
      </c>
    </row>
    <row r="135" spans="1:4" ht="12" customHeight="1">
      <c r="A135" s="383" t="s">
        <v>794</v>
      </c>
      <c r="B135" s="91" t="s">
        <v>807</v>
      </c>
      <c r="C135" s="91" t="s">
        <v>808</v>
      </c>
      <c r="D135" s="91" t="s">
        <v>809</v>
      </c>
    </row>
    <row r="136" spans="1:4" ht="12" customHeight="1">
      <c r="A136" s="383" t="s">
        <v>794</v>
      </c>
      <c r="B136" s="91" t="s">
        <v>810</v>
      </c>
      <c r="C136" s="91">
        <v>12</v>
      </c>
      <c r="D136" s="91" t="s">
        <v>811</v>
      </c>
    </row>
    <row r="137" spans="1:4" ht="12" customHeight="1">
      <c r="A137" s="383" t="s">
        <v>812</v>
      </c>
      <c r="B137" s="91" t="s">
        <v>813</v>
      </c>
      <c r="C137" s="91">
        <v>12</v>
      </c>
      <c r="D137" s="91" t="s">
        <v>814</v>
      </c>
    </row>
    <row r="138" spans="1:4" ht="12" customHeight="1">
      <c r="A138" s="383" t="s">
        <v>812</v>
      </c>
      <c r="B138" s="91" t="s">
        <v>815</v>
      </c>
      <c r="C138" s="91">
        <v>13</v>
      </c>
      <c r="D138" s="91" t="s">
        <v>816</v>
      </c>
    </row>
    <row r="139" spans="1:4" ht="12" customHeight="1">
      <c r="A139" s="383" t="s">
        <v>812</v>
      </c>
      <c r="B139" s="91" t="s">
        <v>817</v>
      </c>
      <c r="C139" s="91">
        <v>14</v>
      </c>
      <c r="D139" s="91" t="s">
        <v>818</v>
      </c>
    </row>
    <row r="140" spans="1:4" ht="12" customHeight="1">
      <c r="A140" s="383" t="s">
        <v>812</v>
      </c>
      <c r="B140" s="91" t="s">
        <v>819</v>
      </c>
      <c r="C140" s="91" t="s">
        <v>820</v>
      </c>
      <c r="D140" s="91" t="s">
        <v>821</v>
      </c>
    </row>
    <row r="141" spans="1:4" ht="12" customHeight="1">
      <c r="A141" s="383" t="s">
        <v>812</v>
      </c>
      <c r="B141" s="91" t="s">
        <v>822</v>
      </c>
      <c r="C141" s="91" t="s">
        <v>823</v>
      </c>
      <c r="D141" s="91" t="s">
        <v>824</v>
      </c>
    </row>
    <row r="142" spans="1:4" ht="12" customHeight="1">
      <c r="A142" s="383" t="s">
        <v>812</v>
      </c>
      <c r="B142" s="91" t="s">
        <v>807</v>
      </c>
      <c r="C142" s="91" t="s">
        <v>808</v>
      </c>
      <c r="D142" s="91" t="s">
        <v>825</v>
      </c>
    </row>
    <row r="143" spans="1:4" ht="12" customHeight="1">
      <c r="A143" s="383" t="s">
        <v>812</v>
      </c>
      <c r="B143" s="91" t="s">
        <v>810</v>
      </c>
      <c r="C143" s="91">
        <v>12</v>
      </c>
      <c r="D143" s="91" t="s">
        <v>826</v>
      </c>
    </row>
    <row r="144" spans="1:4" ht="12" customHeight="1">
      <c r="A144" s="383" t="s">
        <v>827</v>
      </c>
      <c r="B144" s="91" t="s">
        <v>828</v>
      </c>
      <c r="C144" s="91">
        <v>12</v>
      </c>
      <c r="D144" s="91" t="s">
        <v>829</v>
      </c>
    </row>
    <row r="145" spans="1:4" ht="12" customHeight="1">
      <c r="A145" s="383" t="s">
        <v>827</v>
      </c>
      <c r="B145" s="91" t="s">
        <v>830</v>
      </c>
      <c r="C145" s="91">
        <v>13</v>
      </c>
      <c r="D145" s="91" t="s">
        <v>831</v>
      </c>
    </row>
    <row r="146" spans="1:4" ht="12" customHeight="1">
      <c r="A146" s="383" t="s">
        <v>827</v>
      </c>
      <c r="B146" s="91" t="s">
        <v>832</v>
      </c>
      <c r="C146" s="91">
        <v>14</v>
      </c>
      <c r="D146" s="91" t="s">
        <v>833</v>
      </c>
    </row>
    <row r="147" spans="1:4" ht="12" customHeight="1">
      <c r="A147" s="383" t="s">
        <v>827</v>
      </c>
      <c r="B147" s="91" t="s">
        <v>834</v>
      </c>
      <c r="C147" s="91" t="s">
        <v>802</v>
      </c>
      <c r="D147" s="91" t="s">
        <v>835</v>
      </c>
    </row>
    <row r="148" spans="1:4" ht="12" customHeight="1">
      <c r="A148" s="383" t="s">
        <v>827</v>
      </c>
      <c r="B148" s="91" t="s">
        <v>836</v>
      </c>
      <c r="C148" s="91" t="s">
        <v>823</v>
      </c>
      <c r="D148" s="91" t="s">
        <v>837</v>
      </c>
    </row>
    <row r="149" spans="1:4" ht="12" customHeight="1">
      <c r="A149" s="383" t="s">
        <v>827</v>
      </c>
      <c r="B149" s="91" t="s">
        <v>807</v>
      </c>
      <c r="C149" s="91" t="s">
        <v>808</v>
      </c>
      <c r="D149" s="91" t="s">
        <v>838</v>
      </c>
    </row>
    <row r="150" spans="1:4" ht="12" customHeight="1">
      <c r="A150" s="383" t="s">
        <v>827</v>
      </c>
      <c r="B150" s="91" t="s">
        <v>810</v>
      </c>
      <c r="C150" s="91">
        <v>12</v>
      </c>
      <c r="D150" s="91" t="s">
        <v>839</v>
      </c>
    </row>
    <row r="151" spans="1:4" ht="12" customHeight="1">
      <c r="A151" s="383" t="s">
        <v>840</v>
      </c>
      <c r="B151" s="91" t="s">
        <v>841</v>
      </c>
      <c r="C151" s="91">
        <v>12</v>
      </c>
      <c r="D151" s="91" t="s">
        <v>842</v>
      </c>
    </row>
    <row r="152" spans="1:4" ht="12" customHeight="1">
      <c r="A152" s="383" t="s">
        <v>840</v>
      </c>
      <c r="B152" s="91" t="s">
        <v>843</v>
      </c>
      <c r="C152" s="91">
        <v>12</v>
      </c>
      <c r="D152" s="91" t="s">
        <v>844</v>
      </c>
    </row>
    <row r="153" spans="1:4" ht="12" customHeight="1">
      <c r="A153" s="383" t="s">
        <v>840</v>
      </c>
      <c r="B153" s="91" t="s">
        <v>845</v>
      </c>
      <c r="C153" s="91">
        <v>14</v>
      </c>
      <c r="D153" s="91" t="s">
        <v>846</v>
      </c>
    </row>
    <row r="154" spans="1:4" ht="12" customHeight="1">
      <c r="A154" s="383" t="s">
        <v>840</v>
      </c>
      <c r="B154" s="91" t="s">
        <v>847</v>
      </c>
      <c r="C154" s="91" t="s">
        <v>848</v>
      </c>
      <c r="D154" s="91" t="s">
        <v>849</v>
      </c>
    </row>
    <row r="155" spans="1:4" ht="12" customHeight="1">
      <c r="A155" s="383" t="s">
        <v>840</v>
      </c>
      <c r="B155" s="91" t="s">
        <v>850</v>
      </c>
      <c r="C155" s="91" t="s">
        <v>851</v>
      </c>
      <c r="D155" s="91" t="s">
        <v>572</v>
      </c>
    </row>
    <row r="156" spans="1:4" ht="12" customHeight="1">
      <c r="A156" s="383" t="s">
        <v>840</v>
      </c>
      <c r="B156" s="91" t="s">
        <v>852</v>
      </c>
      <c r="C156" s="91" t="s">
        <v>853</v>
      </c>
      <c r="D156" s="91" t="s">
        <v>854</v>
      </c>
    </row>
    <row r="157" spans="1:4" ht="12" customHeight="1">
      <c r="A157" s="383" t="s">
        <v>855</v>
      </c>
      <c r="B157" s="91" t="s">
        <v>856</v>
      </c>
      <c r="C157" s="91">
        <v>12</v>
      </c>
      <c r="D157" s="91" t="s">
        <v>857</v>
      </c>
    </row>
    <row r="158" spans="1:4" ht="12" customHeight="1">
      <c r="A158" s="383" t="s">
        <v>855</v>
      </c>
      <c r="B158" s="91" t="s">
        <v>856</v>
      </c>
      <c r="C158" s="91">
        <v>13</v>
      </c>
      <c r="D158" s="91" t="s">
        <v>858</v>
      </c>
    </row>
    <row r="159" spans="1:4" ht="12" customHeight="1">
      <c r="A159" s="383" t="s">
        <v>855</v>
      </c>
      <c r="B159" s="91" t="s">
        <v>889</v>
      </c>
      <c r="C159" s="91">
        <v>12</v>
      </c>
      <c r="D159" s="91" t="s">
        <v>890</v>
      </c>
    </row>
    <row r="160" spans="1:4" ht="12" customHeight="1">
      <c r="A160" s="383" t="s">
        <v>855</v>
      </c>
      <c r="B160" s="91" t="s">
        <v>889</v>
      </c>
      <c r="C160" s="91">
        <v>13</v>
      </c>
      <c r="D160" s="91" t="s">
        <v>891</v>
      </c>
    </row>
    <row r="161" spans="1:4" ht="12" customHeight="1">
      <c r="A161" s="383" t="s">
        <v>855</v>
      </c>
      <c r="B161" s="91" t="s">
        <v>892</v>
      </c>
      <c r="C161" s="91">
        <v>12</v>
      </c>
      <c r="D161" s="91" t="s">
        <v>893</v>
      </c>
    </row>
    <row r="162" spans="1:4" ht="12" customHeight="1">
      <c r="A162" s="383" t="s">
        <v>855</v>
      </c>
      <c r="B162" s="91" t="s">
        <v>689</v>
      </c>
      <c r="C162" s="91">
        <v>12</v>
      </c>
      <c r="D162" s="91" t="s">
        <v>894</v>
      </c>
    </row>
    <row r="163" spans="1:4" ht="12" customHeight="1">
      <c r="A163" s="383" t="s">
        <v>855</v>
      </c>
      <c r="B163" s="91" t="s">
        <v>895</v>
      </c>
      <c r="C163" s="91">
        <v>12</v>
      </c>
      <c r="D163" s="91" t="s">
        <v>896</v>
      </c>
    </row>
    <row r="164" spans="1:4" ht="12" customHeight="1">
      <c r="A164" s="383" t="s">
        <v>855</v>
      </c>
      <c r="B164" s="91" t="s">
        <v>897</v>
      </c>
      <c r="C164" s="91" t="s">
        <v>898</v>
      </c>
      <c r="D164" s="91" t="s">
        <v>899</v>
      </c>
    </row>
    <row r="165" spans="1:4" ht="12" customHeight="1">
      <c r="A165" s="383" t="s">
        <v>900</v>
      </c>
      <c r="B165" s="91" t="s">
        <v>897</v>
      </c>
      <c r="C165" s="91" t="s">
        <v>901</v>
      </c>
      <c r="D165" s="91" t="s">
        <v>902</v>
      </c>
    </row>
    <row r="166" spans="1:4" ht="12" customHeight="1">
      <c r="A166" s="383" t="s">
        <v>900</v>
      </c>
      <c r="B166" s="91" t="s">
        <v>897</v>
      </c>
      <c r="C166" s="91">
        <v>12</v>
      </c>
      <c r="D166" s="91" t="s">
        <v>903</v>
      </c>
    </row>
    <row r="167" spans="1:4" ht="12" customHeight="1">
      <c r="A167" s="383" t="s">
        <v>900</v>
      </c>
      <c r="B167" s="91" t="s">
        <v>897</v>
      </c>
      <c r="C167" s="91">
        <v>12</v>
      </c>
      <c r="D167" s="91" t="s">
        <v>904</v>
      </c>
    </row>
    <row r="168" spans="1:4" ht="12" customHeight="1">
      <c r="A168" s="383" t="s">
        <v>905</v>
      </c>
      <c r="B168" s="91" t="s">
        <v>906</v>
      </c>
      <c r="C168" s="91">
        <v>16</v>
      </c>
      <c r="D168" s="91" t="s">
        <v>907</v>
      </c>
    </row>
    <row r="169" spans="1:4" ht="12" customHeight="1">
      <c r="A169" s="383" t="s">
        <v>905</v>
      </c>
      <c r="B169" s="91" t="s">
        <v>908</v>
      </c>
      <c r="C169" s="91">
        <v>13</v>
      </c>
      <c r="D169" s="91" t="s">
        <v>909</v>
      </c>
    </row>
    <row r="170" spans="1:4" ht="12" customHeight="1">
      <c r="A170" s="383" t="s">
        <v>905</v>
      </c>
      <c r="B170" s="91" t="s">
        <v>910</v>
      </c>
      <c r="C170" s="91">
        <v>14</v>
      </c>
      <c r="D170" s="91" t="s">
        <v>911</v>
      </c>
    </row>
    <row r="171" spans="1:4" ht="12" customHeight="1">
      <c r="A171" s="383" t="s">
        <v>905</v>
      </c>
      <c r="B171" s="91" t="s">
        <v>912</v>
      </c>
      <c r="C171" s="91">
        <v>12</v>
      </c>
      <c r="D171" s="91" t="s">
        <v>913</v>
      </c>
    </row>
    <row r="172" spans="1:4" ht="12" customHeight="1">
      <c r="A172" s="383" t="s">
        <v>905</v>
      </c>
      <c r="B172" s="91" t="s">
        <v>910</v>
      </c>
      <c r="C172" s="91">
        <v>14</v>
      </c>
      <c r="D172" s="91" t="s">
        <v>914</v>
      </c>
    </row>
    <row r="173" spans="1:4" ht="12" customHeight="1">
      <c r="A173" s="383" t="s">
        <v>905</v>
      </c>
      <c r="B173" s="91" t="s">
        <v>912</v>
      </c>
      <c r="C173" s="91">
        <v>12</v>
      </c>
      <c r="D173" s="91" t="s">
        <v>915</v>
      </c>
    </row>
    <row r="174" spans="1:4" ht="12" customHeight="1">
      <c r="A174" s="383" t="s">
        <v>905</v>
      </c>
      <c r="B174" s="91" t="s">
        <v>910</v>
      </c>
      <c r="C174" s="91">
        <v>12</v>
      </c>
      <c r="D174" s="91" t="s">
        <v>916</v>
      </c>
    </row>
    <row r="175" spans="1:4" ht="12" customHeight="1">
      <c r="A175" s="383" t="s">
        <v>905</v>
      </c>
      <c r="B175" s="91" t="s">
        <v>917</v>
      </c>
      <c r="C175" s="91">
        <v>14</v>
      </c>
      <c r="D175" s="91" t="s">
        <v>918</v>
      </c>
    </row>
    <row r="176" spans="1:4" ht="12" customHeight="1">
      <c r="A176" s="383" t="s">
        <v>905</v>
      </c>
      <c r="B176" s="91" t="s">
        <v>917</v>
      </c>
      <c r="C176" s="91">
        <v>12</v>
      </c>
      <c r="D176" s="91" t="s">
        <v>919</v>
      </c>
    </row>
    <row r="177" spans="1:4" ht="12" customHeight="1">
      <c r="A177" s="383" t="s">
        <v>905</v>
      </c>
      <c r="B177" s="91" t="s">
        <v>920</v>
      </c>
      <c r="C177" s="91">
        <v>14</v>
      </c>
      <c r="D177" s="91" t="s">
        <v>921</v>
      </c>
    </row>
    <row r="178" spans="1:4" ht="12" customHeight="1">
      <c r="A178" s="383" t="s">
        <v>905</v>
      </c>
      <c r="B178" s="91" t="s">
        <v>922</v>
      </c>
      <c r="C178" s="91">
        <v>12</v>
      </c>
      <c r="D178" s="91" t="s">
        <v>923</v>
      </c>
    </row>
    <row r="179" spans="1:4" ht="12" customHeight="1">
      <c r="A179" s="383" t="s">
        <v>905</v>
      </c>
      <c r="B179" s="91" t="s">
        <v>924</v>
      </c>
      <c r="C179" s="91">
        <v>12</v>
      </c>
      <c r="D179" s="91" t="s">
        <v>925</v>
      </c>
    </row>
    <row r="180" spans="1:4" ht="12" customHeight="1">
      <c r="A180" s="383" t="s">
        <v>905</v>
      </c>
      <c r="B180" s="91" t="s">
        <v>926</v>
      </c>
      <c r="C180" s="91">
        <v>12</v>
      </c>
      <c r="D180" s="91" t="s">
        <v>927</v>
      </c>
    </row>
    <row r="181" spans="1:4" ht="12" customHeight="1">
      <c r="A181" s="383" t="s">
        <v>905</v>
      </c>
      <c r="B181" s="91" t="s">
        <v>928</v>
      </c>
      <c r="C181" s="91">
        <v>12</v>
      </c>
      <c r="D181" s="91" t="s">
        <v>929</v>
      </c>
    </row>
    <row r="182" spans="1:4" ht="12" customHeight="1">
      <c r="A182" s="383" t="s">
        <v>905</v>
      </c>
      <c r="B182" s="91" t="s">
        <v>930</v>
      </c>
      <c r="C182" s="91">
        <v>12</v>
      </c>
      <c r="D182" s="91" t="s">
        <v>931</v>
      </c>
    </row>
    <row r="183" spans="1:4" ht="12" customHeight="1">
      <c r="A183" s="383" t="s">
        <v>905</v>
      </c>
      <c r="B183" s="91" t="s">
        <v>932</v>
      </c>
      <c r="C183" s="91" t="s">
        <v>933</v>
      </c>
      <c r="D183" s="91" t="s">
        <v>934</v>
      </c>
    </row>
    <row r="184" spans="1:4" ht="12" customHeight="1">
      <c r="A184" s="383" t="s">
        <v>905</v>
      </c>
      <c r="B184" s="91" t="s">
        <v>935</v>
      </c>
      <c r="C184" s="91">
        <v>12</v>
      </c>
      <c r="D184" s="91" t="s">
        <v>936</v>
      </c>
    </row>
    <row r="185" spans="1:4" ht="12" customHeight="1">
      <c r="A185" s="383" t="s">
        <v>905</v>
      </c>
      <c r="B185" s="91" t="s">
        <v>937</v>
      </c>
      <c r="C185" s="91">
        <v>14</v>
      </c>
      <c r="D185" s="91" t="s">
        <v>938</v>
      </c>
    </row>
    <row r="186" spans="1:4" ht="12" customHeight="1">
      <c r="A186" s="383" t="s">
        <v>905</v>
      </c>
      <c r="B186" s="91" t="s">
        <v>939</v>
      </c>
      <c r="C186" s="91">
        <v>12</v>
      </c>
      <c r="D186" s="91" t="s">
        <v>940</v>
      </c>
    </row>
    <row r="187" spans="1:4" ht="12" customHeight="1">
      <c r="A187" s="383" t="s">
        <v>905</v>
      </c>
      <c r="B187" s="91" t="s">
        <v>939</v>
      </c>
      <c r="C187" s="91">
        <v>12</v>
      </c>
      <c r="D187" s="91" t="s">
        <v>941</v>
      </c>
    </row>
    <row r="188" spans="1:4" ht="12" customHeight="1">
      <c r="A188" s="383" t="s">
        <v>905</v>
      </c>
      <c r="B188" s="91" t="s">
        <v>942</v>
      </c>
      <c r="C188" s="91">
        <v>12</v>
      </c>
      <c r="D188" s="91" t="s">
        <v>943</v>
      </c>
    </row>
    <row r="189" spans="1:4" ht="12" customHeight="1">
      <c r="A189" s="383" t="s">
        <v>905</v>
      </c>
      <c r="B189" s="91" t="s">
        <v>944</v>
      </c>
      <c r="C189" s="91">
        <v>12</v>
      </c>
      <c r="D189" s="91" t="s">
        <v>945</v>
      </c>
    </row>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F32"/>
  <sheetViews>
    <sheetView workbookViewId="0" topLeftCell="A2">
      <selection activeCell="A1" sqref="A1"/>
    </sheetView>
  </sheetViews>
  <sheetFormatPr defaultColWidth="9.140625" defaultRowHeight="12.75"/>
  <cols>
    <col min="1" max="1" width="13.421875" style="0" customWidth="1"/>
    <col min="2" max="2" width="31.7109375" style="0" customWidth="1"/>
    <col min="3" max="3" width="19.57421875" style="0" customWidth="1"/>
    <col min="4" max="4" width="9.00390625" style="0" customWidth="1"/>
    <col min="5" max="5" width="11.140625" style="0" customWidth="1"/>
    <col min="6" max="6" width="9.7109375" style="0" customWidth="1"/>
    <col min="9" max="9" width="10.28125" style="0" customWidth="1"/>
  </cols>
  <sheetData>
    <row r="1" spans="1:6" ht="13.5" thickBot="1">
      <c r="A1" s="386" t="s">
        <v>948</v>
      </c>
      <c r="B1" s="387"/>
      <c r="C1" s="387"/>
      <c r="D1" s="387"/>
      <c r="E1" s="387"/>
      <c r="F1" s="387"/>
    </row>
    <row r="2" spans="1:6" ht="13.5" thickBot="1">
      <c r="A2" s="386"/>
      <c r="B2" s="387"/>
      <c r="C2" s="530" t="s">
        <v>949</v>
      </c>
      <c r="D2" s="531"/>
      <c r="E2" s="531"/>
      <c r="F2" s="532"/>
    </row>
    <row r="3" spans="1:6" ht="13.5" thickBot="1">
      <c r="A3" s="388" t="s">
        <v>950</v>
      </c>
      <c r="B3" s="389" t="s">
        <v>951</v>
      </c>
      <c r="C3" s="390" t="s">
        <v>952</v>
      </c>
      <c r="D3" s="391" t="s">
        <v>953</v>
      </c>
      <c r="E3" s="392" t="s">
        <v>954</v>
      </c>
      <c r="F3" s="393" t="s">
        <v>955</v>
      </c>
    </row>
    <row r="4" spans="1:6" ht="12.75">
      <c r="A4" s="394">
        <v>1</v>
      </c>
      <c r="B4" s="395" t="s">
        <v>956</v>
      </c>
      <c r="C4" s="396">
        <v>55</v>
      </c>
      <c r="D4" s="396">
        <v>847</v>
      </c>
      <c r="E4" s="396">
        <v>121</v>
      </c>
      <c r="F4" s="397">
        <f>SUM(C4:E4)</f>
        <v>1023</v>
      </c>
    </row>
    <row r="5" spans="1:6" ht="12.75">
      <c r="A5" s="398"/>
      <c r="B5" s="399" t="s">
        <v>957</v>
      </c>
      <c r="C5" s="400">
        <v>0.053763440860215055</v>
      </c>
      <c r="D5" s="400">
        <v>0.8279569892473119</v>
      </c>
      <c r="E5" s="400">
        <v>0.11827956989247312</v>
      </c>
      <c r="F5" s="401">
        <f>F4/$F4</f>
        <v>1</v>
      </c>
    </row>
    <row r="6" spans="1:6" ht="12.75">
      <c r="A6" s="398"/>
      <c r="B6" s="402" t="s">
        <v>958</v>
      </c>
      <c r="C6" s="403">
        <v>2300.8727272727274</v>
      </c>
      <c r="D6" s="403">
        <v>1789.0377804014167</v>
      </c>
      <c r="E6" s="403">
        <v>2502.96694214876</v>
      </c>
      <c r="F6" s="404">
        <f aca="true" t="shared" si="0" ref="F6:F12">SUMPRODUCT($C$5:$E$5,C6:E6)</f>
        <v>1900.9990224828935</v>
      </c>
    </row>
    <row r="7" spans="1:6" ht="12.75">
      <c r="A7" s="398"/>
      <c r="B7" s="405" t="s">
        <v>959</v>
      </c>
      <c r="C7" s="406">
        <v>487.5092592592594</v>
      </c>
      <c r="D7" s="406">
        <v>378.27465667915084</v>
      </c>
      <c r="E7" s="406">
        <v>578.164347826087</v>
      </c>
      <c r="F7" s="407">
        <f t="shared" si="0"/>
        <v>407.7903514696545</v>
      </c>
    </row>
    <row r="8" spans="1:6" ht="12.75">
      <c r="A8" s="398"/>
      <c r="B8" s="408" t="s">
        <v>960</v>
      </c>
      <c r="C8" s="409">
        <f>C7/C6</f>
        <v>0.2118801502928475</v>
      </c>
      <c r="D8" s="409">
        <f>D7/D6</f>
        <v>0.21144028417011695</v>
      </c>
      <c r="E8" s="409">
        <f>E7/E6</f>
        <v>0.23099160364049454</v>
      </c>
      <c r="F8" s="409">
        <f t="shared" si="0"/>
        <v>0.2137764545441794</v>
      </c>
    </row>
    <row r="9" spans="1:6" ht="12.75">
      <c r="A9" s="398"/>
      <c r="B9" s="410" t="s">
        <v>961</v>
      </c>
      <c r="C9" s="411">
        <v>21294.327272727274</v>
      </c>
      <c r="D9" s="411">
        <v>17192.365997638724</v>
      </c>
      <c r="E9" s="411">
        <v>25746.95867768595</v>
      </c>
      <c r="F9" s="407">
        <f t="shared" si="0"/>
        <v>18424.735092864124</v>
      </c>
    </row>
    <row r="10" spans="1:6" ht="12.75">
      <c r="A10" s="398"/>
      <c r="B10" s="410" t="s">
        <v>962</v>
      </c>
      <c r="C10" s="412">
        <v>9.696250453286076</v>
      </c>
      <c r="D10" s="412">
        <v>11.444715893634338</v>
      </c>
      <c r="E10" s="412">
        <v>10.850822203198554</v>
      </c>
      <c r="F10" s="413">
        <f t="shared" si="0"/>
        <v>11.280466885069448</v>
      </c>
    </row>
    <row r="11" spans="1:6" ht="12.75">
      <c r="A11" s="398"/>
      <c r="B11" s="414" t="s">
        <v>963</v>
      </c>
      <c r="C11" s="406">
        <v>9106.472727272727</v>
      </c>
      <c r="D11" s="406">
        <v>4822.177095631641</v>
      </c>
      <c r="E11" s="406">
        <v>8431.00826446281</v>
      </c>
      <c r="F11" s="407">
        <f t="shared" si="0"/>
        <v>5479.366568914957</v>
      </c>
    </row>
    <row r="12" spans="1:6" ht="13.5" thickBot="1">
      <c r="A12" s="415"/>
      <c r="B12" s="416" t="s">
        <v>964</v>
      </c>
      <c r="C12" s="417">
        <v>4.076595627989342</v>
      </c>
      <c r="D12" s="417">
        <v>3.142396095059017</v>
      </c>
      <c r="E12" s="417">
        <v>3.6476438731592835</v>
      </c>
      <c r="F12" s="418">
        <f t="shared" si="0"/>
        <v>3.2523823662821845</v>
      </c>
    </row>
    <row r="13" spans="1:6" ht="12.75">
      <c r="A13" s="394">
        <v>2</v>
      </c>
      <c r="B13" s="395" t="s">
        <v>956</v>
      </c>
      <c r="C13" s="396">
        <v>27</v>
      </c>
      <c r="D13" s="396">
        <v>51</v>
      </c>
      <c r="E13" s="396">
        <v>77</v>
      </c>
      <c r="F13" s="397">
        <f>SUM(C13:E13)</f>
        <v>155</v>
      </c>
    </row>
    <row r="14" spans="1:6" ht="12.75">
      <c r="A14" s="398"/>
      <c r="B14" s="399" t="s">
        <v>957</v>
      </c>
      <c r="C14" s="400">
        <v>0.17419354838709677</v>
      </c>
      <c r="D14" s="400">
        <v>0.32903225806451614</v>
      </c>
      <c r="E14" s="400">
        <v>0.4967741935483871</v>
      </c>
      <c r="F14" s="401">
        <f>F13/$F13</f>
        <v>1</v>
      </c>
    </row>
    <row r="15" spans="1:6" ht="12.75">
      <c r="A15" s="398"/>
      <c r="B15" s="402" t="s">
        <v>958</v>
      </c>
      <c r="C15" s="403">
        <v>2720.4444444444443</v>
      </c>
      <c r="D15" s="403">
        <v>2260.1176470588234</v>
      </c>
      <c r="E15" s="403">
        <v>1749.1168831168832</v>
      </c>
      <c r="F15" s="404">
        <f aca="true" t="shared" si="1" ref="F15:F21">SUMPRODUCT($C$14:$E$14,C15:E15)</f>
        <v>2086.451612903226</v>
      </c>
    </row>
    <row r="16" spans="1:6" ht="12.75">
      <c r="A16" s="398"/>
      <c r="B16" s="405" t="s">
        <v>959</v>
      </c>
      <c r="C16" s="406">
        <v>475.2481481481481</v>
      </c>
      <c r="D16" s="406">
        <v>373.2058823529411</v>
      </c>
      <c r="E16" s="406">
        <v>370.65454545454526</v>
      </c>
      <c r="F16" s="407">
        <f t="shared" si="1"/>
        <v>389.7135483870967</v>
      </c>
    </row>
    <row r="17" spans="1:6" ht="12.75">
      <c r="A17" s="398"/>
      <c r="B17" s="408" t="s">
        <v>960</v>
      </c>
      <c r="C17" s="409">
        <f>C16/C15</f>
        <v>0.17469503893699287</v>
      </c>
      <c r="D17" s="409">
        <f>D16/D15</f>
        <v>0.16512675029930765</v>
      </c>
      <c r="E17" s="409">
        <f>E16/E15</f>
        <v>0.21190953505293939</v>
      </c>
      <c r="F17" s="409">
        <f t="shared" si="1"/>
        <v>0.19003396461703115</v>
      </c>
    </row>
    <row r="18" spans="1:6" ht="12.75">
      <c r="A18" s="398"/>
      <c r="B18" s="410" t="s">
        <v>961</v>
      </c>
      <c r="C18" s="411">
        <v>25383.444444444445</v>
      </c>
      <c r="D18" s="411">
        <v>19986.882352941175</v>
      </c>
      <c r="E18" s="411">
        <v>16754.805194805194</v>
      </c>
      <c r="F18" s="407">
        <f t="shared" si="1"/>
        <v>19321.316129032257</v>
      </c>
    </row>
    <row r="19" spans="1:6" ht="12.75">
      <c r="A19" s="398"/>
      <c r="B19" s="410" t="s">
        <v>962</v>
      </c>
      <c r="C19" s="412">
        <v>9.481131027507924</v>
      </c>
      <c r="D19" s="412">
        <v>9.551503102720883</v>
      </c>
      <c r="E19" s="412">
        <v>9.456920061919053</v>
      </c>
      <c r="F19" s="413">
        <f t="shared" si="1"/>
        <v>9.49225832741449</v>
      </c>
    </row>
    <row r="20" spans="1:6" ht="12.75">
      <c r="A20" s="398"/>
      <c r="B20" s="414" t="s">
        <v>963</v>
      </c>
      <c r="C20" s="406">
        <v>11194.25925925926</v>
      </c>
      <c r="D20" s="406">
        <v>4899</v>
      </c>
      <c r="E20" s="406">
        <v>5860.519480519481</v>
      </c>
      <c r="F20" s="407">
        <f t="shared" si="1"/>
        <v>6473.2516129032265</v>
      </c>
    </row>
    <row r="21" spans="1:6" ht="13.5" thickBot="1">
      <c r="A21" s="415"/>
      <c r="B21" s="416" t="s">
        <v>964</v>
      </c>
      <c r="C21" s="417">
        <v>4.1601419644717605</v>
      </c>
      <c r="D21" s="417">
        <v>2.5389163327466275</v>
      </c>
      <c r="E21" s="417">
        <v>3.3864001332662896</v>
      </c>
      <c r="F21" s="418">
        <f t="shared" si="1"/>
        <v>3.2423314598214183</v>
      </c>
    </row>
    <row r="22" spans="1:6" ht="12.75">
      <c r="A22" s="419">
        <v>3</v>
      </c>
      <c r="B22" s="395" t="s">
        <v>956</v>
      </c>
      <c r="C22" s="396">
        <v>6</v>
      </c>
      <c r="D22" s="396">
        <v>24</v>
      </c>
      <c r="E22" s="396">
        <v>2</v>
      </c>
      <c r="F22" s="397">
        <f>SUM(C22:E22)</f>
        <v>32</v>
      </c>
    </row>
    <row r="23" spans="1:6" ht="12.75">
      <c r="A23" s="420"/>
      <c r="B23" s="399" t="s">
        <v>957</v>
      </c>
      <c r="C23" s="400">
        <v>0.1875</v>
      </c>
      <c r="D23" s="400">
        <v>0.75</v>
      </c>
      <c r="E23" s="400">
        <v>0.0625</v>
      </c>
      <c r="F23" s="401">
        <f>F22/$F22</f>
        <v>1</v>
      </c>
    </row>
    <row r="24" spans="1:6" ht="12.75">
      <c r="A24" s="420"/>
      <c r="B24" s="402" t="s">
        <v>958</v>
      </c>
      <c r="C24" s="403">
        <v>3032.6666666666665</v>
      </c>
      <c r="D24" s="403">
        <v>2615.375</v>
      </c>
      <c r="E24" s="403">
        <v>2520</v>
      </c>
      <c r="F24" s="404">
        <f>SUMPRODUCT($C$23:$E$23,C24:E24)</f>
        <v>2687.65625</v>
      </c>
    </row>
    <row r="25" spans="1:6" ht="12.75">
      <c r="A25" s="420"/>
      <c r="B25" s="405" t="s">
        <v>959</v>
      </c>
      <c r="C25" s="406">
        <v>525.46</v>
      </c>
      <c r="D25" s="406">
        <v>334.0608695652175</v>
      </c>
      <c r="E25" s="406">
        <v>385</v>
      </c>
      <c r="F25" s="407">
        <f aca="true" t="shared" si="2" ref="F25:F30">SUMPRODUCT($C$5:$E$5,C25:E25)</f>
        <v>350.3762038335672</v>
      </c>
    </row>
    <row r="26" spans="1:6" ht="12.75">
      <c r="A26" s="398"/>
      <c r="B26" s="408" t="s">
        <v>960</v>
      </c>
      <c r="C26" s="409">
        <f>C25/C24</f>
        <v>0.1732666520114311</v>
      </c>
      <c r="D26" s="409">
        <f>D25/D24</f>
        <v>0.127729625604442</v>
      </c>
      <c r="E26" s="409">
        <f>E25/E24</f>
        <v>0.1527777777777778</v>
      </c>
      <c r="F26" s="421">
        <f t="shared" si="2"/>
        <v>0.1331405374962876</v>
      </c>
    </row>
    <row r="27" spans="1:6" ht="12.75">
      <c r="A27" s="420"/>
      <c r="B27" s="410" t="s">
        <v>961</v>
      </c>
      <c r="C27" s="411">
        <v>29690.5</v>
      </c>
      <c r="D27" s="411">
        <v>22820.708333333332</v>
      </c>
      <c r="E27" s="411">
        <v>25315</v>
      </c>
      <c r="F27" s="407">
        <f t="shared" si="2"/>
        <v>23485.075716845877</v>
      </c>
    </row>
    <row r="28" spans="1:6" ht="12.75">
      <c r="A28" s="420"/>
      <c r="B28" s="410" t="s">
        <v>962</v>
      </c>
      <c r="C28" s="412">
        <v>10.27512441583259</v>
      </c>
      <c r="D28" s="412">
        <v>8.922050320366166</v>
      </c>
      <c r="E28" s="412">
        <v>10.045634920634921</v>
      </c>
      <c r="F28" s="413">
        <f t="shared" si="2"/>
        <v>9.12769334273486</v>
      </c>
    </row>
    <row r="29" spans="1:6" ht="12.75">
      <c r="A29" s="420"/>
      <c r="B29" s="414" t="s">
        <v>963</v>
      </c>
      <c r="C29" s="406">
        <v>8653.666666666666</v>
      </c>
      <c r="D29" s="406">
        <v>8429.333333333334</v>
      </c>
      <c r="E29" s="406">
        <v>9238.5</v>
      </c>
      <c r="F29" s="407">
        <f t="shared" si="2"/>
        <v>8537.102150537636</v>
      </c>
    </row>
    <row r="30" spans="1:6" ht="13.5" thickBot="1">
      <c r="A30" s="422"/>
      <c r="B30" s="423" t="s">
        <v>964</v>
      </c>
      <c r="C30" s="424">
        <v>3.158624219511004</v>
      </c>
      <c r="D30" s="424">
        <v>3.260496322407938</v>
      </c>
      <c r="E30" s="424">
        <v>3.6660714285714286</v>
      </c>
      <c r="F30" s="425">
        <f t="shared" si="2"/>
        <v>3.3029905767446452</v>
      </c>
    </row>
    <row r="31" spans="1:6" ht="12.75">
      <c r="A31" s="387"/>
      <c r="B31" s="387"/>
      <c r="C31" s="387"/>
      <c r="D31" s="387"/>
      <c r="E31" s="387"/>
      <c r="F31" s="387"/>
    </row>
    <row r="32" spans="1:6" ht="12.75">
      <c r="A32" s="426" t="s">
        <v>965</v>
      </c>
      <c r="B32" s="387"/>
      <c r="C32" s="387"/>
      <c r="D32" s="387"/>
      <c r="E32" s="387"/>
      <c r="F32" s="387"/>
    </row>
  </sheetData>
  <mergeCells count="1">
    <mergeCell ref="C2:F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E22"/>
  <sheetViews>
    <sheetView workbookViewId="0" topLeftCell="A1">
      <selection activeCell="A1" sqref="A1"/>
    </sheetView>
  </sheetViews>
  <sheetFormatPr defaultColWidth="9.140625" defaultRowHeight="12.75"/>
  <cols>
    <col min="2" max="2" width="12.140625" style="0" customWidth="1"/>
    <col min="3" max="3" width="12.00390625" style="0" customWidth="1"/>
  </cols>
  <sheetData>
    <row r="1" ht="15.75">
      <c r="A1" s="427" t="s">
        <v>966</v>
      </c>
    </row>
    <row r="2" spans="1:5" ht="38.25">
      <c r="A2" s="428" t="s">
        <v>967</v>
      </c>
      <c r="B2" s="428" t="s">
        <v>968</v>
      </c>
      <c r="C2" s="428" t="s">
        <v>969</v>
      </c>
      <c r="D2" s="428" t="s">
        <v>970</v>
      </c>
      <c r="E2" s="428" t="s">
        <v>971</v>
      </c>
    </row>
    <row r="3" spans="1:5" ht="12.75">
      <c r="A3" s="429">
        <v>1980</v>
      </c>
      <c r="B3" s="430">
        <v>7.55</v>
      </c>
      <c r="C3" s="431">
        <v>7.51</v>
      </c>
      <c r="D3" s="432">
        <f aca="true" t="shared" si="0" ref="D3:D20">B3/B$3</f>
        <v>1</v>
      </c>
      <c r="E3" s="432">
        <f aca="true" t="shared" si="1" ref="E3:E20">C3/C$3</f>
        <v>1</v>
      </c>
    </row>
    <row r="4" spans="1:5" ht="12.75">
      <c r="A4" s="429">
        <v>1981</v>
      </c>
      <c r="B4" s="430">
        <v>7.78</v>
      </c>
      <c r="C4" s="431">
        <v>7.7</v>
      </c>
      <c r="D4" s="432">
        <f t="shared" si="0"/>
        <v>1.0304635761589405</v>
      </c>
      <c r="E4" s="432">
        <f t="shared" si="1"/>
        <v>1.0252996005326231</v>
      </c>
    </row>
    <row r="5" spans="1:5" ht="12.75">
      <c r="A5" s="429">
        <v>1982</v>
      </c>
      <c r="B5" s="430">
        <v>8.31</v>
      </c>
      <c r="C5" s="431">
        <v>7.79</v>
      </c>
      <c r="D5" s="432">
        <f t="shared" si="0"/>
        <v>1.1006622516556293</v>
      </c>
      <c r="E5" s="432">
        <f t="shared" si="1"/>
        <v>1.03728362183755</v>
      </c>
    </row>
    <row r="6" spans="1:5" ht="12.75">
      <c r="A6" s="429">
        <v>1983</v>
      </c>
      <c r="B6" s="430">
        <v>8.43</v>
      </c>
      <c r="C6" s="431">
        <v>8.23</v>
      </c>
      <c r="D6" s="432">
        <f t="shared" si="0"/>
        <v>1.1165562913907285</v>
      </c>
      <c r="E6" s="432">
        <f t="shared" si="1"/>
        <v>1.095872170439414</v>
      </c>
    </row>
    <row r="7" spans="1:5" ht="12.75">
      <c r="A7" s="429">
        <v>1984</v>
      </c>
      <c r="B7" s="430">
        <v>8.66</v>
      </c>
      <c r="C7" s="431">
        <v>8.45</v>
      </c>
      <c r="D7" s="432">
        <f t="shared" si="0"/>
        <v>1.147019867549669</v>
      </c>
      <c r="E7" s="432">
        <f t="shared" si="1"/>
        <v>1.1251664447403462</v>
      </c>
    </row>
    <row r="8" spans="1:5" ht="12.75">
      <c r="A8" s="429">
        <v>1985</v>
      </c>
      <c r="B8" s="430">
        <v>8.82</v>
      </c>
      <c r="C8" s="431">
        <v>8.56</v>
      </c>
      <c r="D8" s="432">
        <f t="shared" si="0"/>
        <v>1.1682119205298014</v>
      </c>
      <c r="E8" s="432">
        <f t="shared" si="1"/>
        <v>1.1398135818908124</v>
      </c>
    </row>
    <row r="9" spans="1:5" ht="12.75">
      <c r="A9" s="429">
        <v>1986</v>
      </c>
      <c r="B9" s="430">
        <v>8.87</v>
      </c>
      <c r="C9" s="431">
        <v>8.7</v>
      </c>
      <c r="D9" s="432">
        <f t="shared" si="0"/>
        <v>1.1748344370860926</v>
      </c>
      <c r="E9" s="432">
        <f t="shared" si="1"/>
        <v>1.158455392809587</v>
      </c>
    </row>
    <row r="10" spans="1:5" ht="12.75">
      <c r="A10" s="429">
        <v>1987</v>
      </c>
      <c r="B10" s="430">
        <v>8.97</v>
      </c>
      <c r="C10" s="431">
        <v>8.93</v>
      </c>
      <c r="D10" s="432">
        <f t="shared" si="0"/>
        <v>1.1880794701986757</v>
      </c>
      <c r="E10" s="432">
        <f t="shared" si="1"/>
        <v>1.189081225033289</v>
      </c>
    </row>
    <row r="11" spans="1:5" ht="12.75">
      <c r="A11" s="429">
        <v>1988</v>
      </c>
      <c r="B11" s="430">
        <v>9.11</v>
      </c>
      <c r="C11" s="431">
        <v>9.13</v>
      </c>
      <c r="D11" s="432">
        <f t="shared" si="0"/>
        <v>1.2066225165562914</v>
      </c>
      <c r="E11" s="432">
        <f t="shared" si="1"/>
        <v>1.2157123834886818</v>
      </c>
    </row>
    <row r="12" spans="1:5" ht="12.75">
      <c r="A12" s="429">
        <v>1989</v>
      </c>
      <c r="B12" s="430">
        <v>9.25</v>
      </c>
      <c r="C12" s="431">
        <v>9.26</v>
      </c>
      <c r="D12" s="432">
        <f t="shared" si="0"/>
        <v>1.2251655629139073</v>
      </c>
      <c r="E12" s="432">
        <f t="shared" si="1"/>
        <v>1.233022636484687</v>
      </c>
    </row>
    <row r="13" spans="1:5" ht="12.75">
      <c r="A13" s="429">
        <v>1990</v>
      </c>
      <c r="B13" s="430">
        <v>9.31</v>
      </c>
      <c r="C13" s="431">
        <v>9.46</v>
      </c>
      <c r="D13" s="432">
        <f t="shared" si="0"/>
        <v>1.233112582781457</v>
      </c>
      <c r="E13" s="432">
        <f t="shared" si="1"/>
        <v>1.2596537949400801</v>
      </c>
    </row>
    <row r="14" spans="1:5" ht="12.75">
      <c r="A14" s="429">
        <v>1991</v>
      </c>
      <c r="B14" s="430">
        <v>9.49</v>
      </c>
      <c r="C14" s="431">
        <v>9.77</v>
      </c>
      <c r="D14" s="432">
        <f t="shared" si="0"/>
        <v>1.2569536423841061</v>
      </c>
      <c r="E14" s="432">
        <f t="shared" si="1"/>
        <v>1.3009320905459387</v>
      </c>
    </row>
    <row r="15" spans="1:5" ht="12.75">
      <c r="A15" s="429">
        <v>1992</v>
      </c>
      <c r="B15" s="430">
        <v>10.46</v>
      </c>
      <c r="C15" s="431">
        <v>10.6</v>
      </c>
      <c r="D15" s="432">
        <f t="shared" si="0"/>
        <v>1.3854304635761592</v>
      </c>
      <c r="E15" s="432">
        <f t="shared" si="1"/>
        <v>1.411451398135819</v>
      </c>
    </row>
    <row r="16" spans="1:5" ht="12.75">
      <c r="A16" s="429">
        <v>1993</v>
      </c>
      <c r="B16" s="430">
        <v>10.56</v>
      </c>
      <c r="C16" s="431">
        <v>10.86</v>
      </c>
      <c r="D16" s="432">
        <f t="shared" si="0"/>
        <v>1.3986754966887418</v>
      </c>
      <c r="E16" s="432">
        <f t="shared" si="1"/>
        <v>1.4460719041278296</v>
      </c>
    </row>
    <row r="17" spans="1:5" ht="12.75">
      <c r="A17" s="429">
        <v>1994</v>
      </c>
      <c r="B17" s="430">
        <v>10.61</v>
      </c>
      <c r="C17" s="431">
        <v>10.94</v>
      </c>
      <c r="D17" s="432">
        <f t="shared" si="0"/>
        <v>1.405298013245033</v>
      </c>
      <c r="E17" s="432">
        <f t="shared" si="1"/>
        <v>1.4567243675099866</v>
      </c>
    </row>
    <row r="18" spans="1:5" ht="12.75">
      <c r="A18" s="429">
        <v>1995</v>
      </c>
      <c r="B18" s="430">
        <v>10.68</v>
      </c>
      <c r="C18" s="431">
        <v>10.97</v>
      </c>
      <c r="D18" s="432">
        <f t="shared" si="0"/>
        <v>1.414569536423841</v>
      </c>
      <c r="E18" s="432">
        <f t="shared" si="1"/>
        <v>1.4607190412782958</v>
      </c>
    </row>
    <row r="19" spans="1:5" ht="12.75">
      <c r="A19" s="429">
        <v>1996</v>
      </c>
      <c r="B19" s="430">
        <v>10.68</v>
      </c>
      <c r="C19" s="433">
        <v>11</v>
      </c>
      <c r="D19" s="432">
        <f t="shared" si="0"/>
        <v>1.414569536423841</v>
      </c>
      <c r="E19" s="432">
        <f t="shared" si="1"/>
        <v>1.4647137150466045</v>
      </c>
    </row>
    <row r="20" spans="1:5" ht="12.75">
      <c r="A20" s="429">
        <v>1997</v>
      </c>
      <c r="B20" s="430">
        <v>10.66</v>
      </c>
      <c r="C20" s="431">
        <v>10.97</v>
      </c>
      <c r="D20" s="432">
        <f t="shared" si="0"/>
        <v>1.4119205298013247</v>
      </c>
      <c r="E20" s="432">
        <f t="shared" si="1"/>
        <v>1.4607190412782958</v>
      </c>
    </row>
    <row r="21" ht="12.75">
      <c r="A21" t="s">
        <v>972</v>
      </c>
    </row>
    <row r="22" ht="12.75">
      <c r="A22" t="s">
        <v>973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6"/>
  <dimension ref="A3:D57"/>
  <sheetViews>
    <sheetView workbookViewId="0" topLeftCell="B1">
      <selection activeCell="B5" sqref="B5:B57"/>
    </sheetView>
  </sheetViews>
  <sheetFormatPr defaultColWidth="9.140625" defaultRowHeight="12.75"/>
  <cols>
    <col min="1" max="1" width="88.00390625" style="0" customWidth="1"/>
    <col min="2" max="2" width="184.140625" style="0" customWidth="1"/>
    <col min="3" max="3" width="99.421875" style="0" customWidth="1"/>
    <col min="4" max="4" width="29.7109375" style="0" customWidth="1"/>
    <col min="5" max="16384" width="91.421875" style="0" customWidth="1"/>
  </cols>
  <sheetData>
    <row r="2" ht="13.5" thickBot="1"/>
    <row r="3" spans="1:4" ht="13.5" thickBot="1">
      <c r="A3" s="77" t="s">
        <v>100</v>
      </c>
      <c r="B3" s="78" t="s">
        <v>101</v>
      </c>
      <c r="C3" s="78" t="s">
        <v>102</v>
      </c>
      <c r="D3" s="78" t="s">
        <v>103</v>
      </c>
    </row>
    <row r="4" spans="1:4" ht="12.75">
      <c r="A4" s="88" t="s">
        <v>387</v>
      </c>
      <c r="B4" s="81" t="s">
        <v>405</v>
      </c>
      <c r="C4" s="81" t="s">
        <v>149</v>
      </c>
      <c r="D4" s="81" t="s">
        <v>153</v>
      </c>
    </row>
    <row r="5" spans="1:4" ht="12.75">
      <c r="A5" s="88" t="s">
        <v>390</v>
      </c>
      <c r="B5" s="81" t="s">
        <v>405</v>
      </c>
      <c r="C5" s="81" t="s">
        <v>149</v>
      </c>
      <c r="D5" s="81" t="s">
        <v>152</v>
      </c>
    </row>
    <row r="6" spans="1:4" ht="12.75">
      <c r="A6" s="88" t="s">
        <v>391</v>
      </c>
      <c r="B6" s="81" t="s">
        <v>405</v>
      </c>
      <c r="C6" s="81" t="s">
        <v>149</v>
      </c>
      <c r="D6" s="81" t="s">
        <v>151</v>
      </c>
    </row>
    <row r="7" spans="1:4" ht="12.75">
      <c r="A7" s="88" t="s">
        <v>393</v>
      </c>
      <c r="B7" s="81" t="s">
        <v>405</v>
      </c>
      <c r="C7" s="81" t="s">
        <v>149</v>
      </c>
      <c r="D7" s="81" t="s">
        <v>886</v>
      </c>
    </row>
    <row r="8" spans="1:4" ht="12.75">
      <c r="A8" s="88" t="s">
        <v>388</v>
      </c>
      <c r="B8" s="81" t="s">
        <v>405</v>
      </c>
      <c r="C8" s="81" t="s">
        <v>149</v>
      </c>
      <c r="D8" s="81" t="s">
        <v>148</v>
      </c>
    </row>
    <row r="9" spans="1:4" ht="12.75">
      <c r="A9" s="88" t="s">
        <v>392</v>
      </c>
      <c r="B9" s="81" t="s">
        <v>405</v>
      </c>
      <c r="C9" s="81" t="s">
        <v>149</v>
      </c>
      <c r="D9" s="81" t="s">
        <v>147</v>
      </c>
    </row>
    <row r="10" spans="1:4" ht="12.75">
      <c r="A10" s="88" t="s">
        <v>394</v>
      </c>
      <c r="B10" s="81" t="s">
        <v>405</v>
      </c>
      <c r="C10" s="81" t="s">
        <v>149</v>
      </c>
      <c r="D10" s="81" t="s">
        <v>887</v>
      </c>
    </row>
    <row r="11" spans="1:4" ht="12.75">
      <c r="A11" s="88" t="s">
        <v>395</v>
      </c>
      <c r="B11" s="81" t="s">
        <v>405</v>
      </c>
      <c r="C11" s="81" t="s">
        <v>149</v>
      </c>
      <c r="D11" s="81" t="s">
        <v>888</v>
      </c>
    </row>
    <row r="12" spans="1:4" ht="12.75">
      <c r="A12" s="88" t="s">
        <v>389</v>
      </c>
      <c r="B12" s="81" t="s">
        <v>405</v>
      </c>
      <c r="C12" s="81" t="s">
        <v>149</v>
      </c>
      <c r="D12" s="81" t="s">
        <v>141</v>
      </c>
    </row>
    <row r="13" spans="1:4" ht="12.75">
      <c r="A13" s="88" t="s">
        <v>360</v>
      </c>
      <c r="B13" s="81" t="s">
        <v>405</v>
      </c>
      <c r="C13" s="81" t="s">
        <v>154</v>
      </c>
      <c r="D13" s="81" t="s">
        <v>153</v>
      </c>
    </row>
    <row r="14" spans="1:4" ht="12.75">
      <c r="A14" s="88" t="s">
        <v>363</v>
      </c>
      <c r="B14" s="81" t="s">
        <v>405</v>
      </c>
      <c r="C14" s="81" t="s">
        <v>154</v>
      </c>
      <c r="D14" s="81" t="s">
        <v>152</v>
      </c>
    </row>
    <row r="15" spans="1:4" ht="12.75">
      <c r="A15" s="88" t="s">
        <v>364</v>
      </c>
      <c r="B15" s="81" t="s">
        <v>405</v>
      </c>
      <c r="C15" s="81" t="s">
        <v>154</v>
      </c>
      <c r="D15" s="81" t="s">
        <v>151</v>
      </c>
    </row>
    <row r="16" spans="1:4" ht="12.75">
      <c r="A16" s="88" t="s">
        <v>366</v>
      </c>
      <c r="B16" s="81" t="s">
        <v>405</v>
      </c>
      <c r="C16" s="81" t="s">
        <v>154</v>
      </c>
      <c r="D16" s="81" t="s">
        <v>886</v>
      </c>
    </row>
    <row r="17" spans="1:4" ht="12.75">
      <c r="A17" s="88" t="s">
        <v>361</v>
      </c>
      <c r="B17" s="81" t="s">
        <v>405</v>
      </c>
      <c r="C17" s="81" t="s">
        <v>154</v>
      </c>
      <c r="D17" s="81" t="s">
        <v>148</v>
      </c>
    </row>
    <row r="18" spans="1:4" ht="12.75">
      <c r="A18" s="88" t="s">
        <v>365</v>
      </c>
      <c r="B18" s="81" t="s">
        <v>405</v>
      </c>
      <c r="C18" s="81" t="s">
        <v>154</v>
      </c>
      <c r="D18" s="81" t="s">
        <v>147</v>
      </c>
    </row>
    <row r="19" spans="1:4" ht="12.75">
      <c r="A19" s="88" t="s">
        <v>367</v>
      </c>
      <c r="B19" s="81" t="s">
        <v>405</v>
      </c>
      <c r="C19" s="81" t="s">
        <v>154</v>
      </c>
      <c r="D19" s="81" t="s">
        <v>887</v>
      </c>
    </row>
    <row r="20" spans="1:4" ht="12.75">
      <c r="A20" s="88" t="s">
        <v>368</v>
      </c>
      <c r="B20" s="81" t="s">
        <v>405</v>
      </c>
      <c r="C20" s="81" t="s">
        <v>154</v>
      </c>
      <c r="D20" s="81" t="s">
        <v>888</v>
      </c>
    </row>
    <row r="21" spans="1:4" ht="12.75">
      <c r="A21" s="88" t="s">
        <v>362</v>
      </c>
      <c r="B21" s="81" t="s">
        <v>405</v>
      </c>
      <c r="C21" s="81" t="s">
        <v>154</v>
      </c>
      <c r="D21" s="81" t="s">
        <v>141</v>
      </c>
    </row>
    <row r="22" spans="1:4" ht="12.75">
      <c r="A22" s="88" t="s">
        <v>378</v>
      </c>
      <c r="B22" s="81" t="s">
        <v>405</v>
      </c>
      <c r="C22" s="81" t="s">
        <v>983</v>
      </c>
      <c r="D22" s="81" t="s">
        <v>153</v>
      </c>
    </row>
    <row r="23" spans="1:4" ht="12.75">
      <c r="A23" s="88" t="s">
        <v>381</v>
      </c>
      <c r="B23" s="81" t="s">
        <v>405</v>
      </c>
      <c r="C23" s="81" t="s">
        <v>983</v>
      </c>
      <c r="D23" s="81" t="s">
        <v>152</v>
      </c>
    </row>
    <row r="24" spans="1:4" ht="12.75">
      <c r="A24" s="88" t="s">
        <v>382</v>
      </c>
      <c r="B24" s="81" t="s">
        <v>405</v>
      </c>
      <c r="C24" s="81" t="s">
        <v>983</v>
      </c>
      <c r="D24" s="81" t="s">
        <v>151</v>
      </c>
    </row>
    <row r="25" spans="1:4" ht="12.75">
      <c r="A25" s="88" t="s">
        <v>384</v>
      </c>
      <c r="B25" s="81" t="s">
        <v>405</v>
      </c>
      <c r="C25" s="81" t="s">
        <v>983</v>
      </c>
      <c r="D25" s="81" t="s">
        <v>886</v>
      </c>
    </row>
    <row r="26" spans="1:4" ht="12.75">
      <c r="A26" s="88" t="s">
        <v>379</v>
      </c>
      <c r="B26" s="81" t="s">
        <v>405</v>
      </c>
      <c r="C26" s="81" t="s">
        <v>983</v>
      </c>
      <c r="D26" s="81" t="s">
        <v>148</v>
      </c>
    </row>
    <row r="27" spans="1:4" ht="12.75">
      <c r="A27" s="88" t="s">
        <v>383</v>
      </c>
      <c r="B27" s="81" t="s">
        <v>405</v>
      </c>
      <c r="C27" s="81" t="s">
        <v>983</v>
      </c>
      <c r="D27" s="81" t="s">
        <v>147</v>
      </c>
    </row>
    <row r="28" spans="1:4" ht="12.75">
      <c r="A28" s="88" t="s">
        <v>385</v>
      </c>
      <c r="B28" s="81" t="s">
        <v>405</v>
      </c>
      <c r="C28" s="81" t="s">
        <v>983</v>
      </c>
      <c r="D28" s="81" t="s">
        <v>887</v>
      </c>
    </row>
    <row r="29" spans="1:4" ht="12.75">
      <c r="A29" s="88" t="s">
        <v>386</v>
      </c>
      <c r="B29" s="81" t="s">
        <v>405</v>
      </c>
      <c r="C29" s="81" t="s">
        <v>983</v>
      </c>
      <c r="D29" s="81" t="s">
        <v>888</v>
      </c>
    </row>
    <row r="30" spans="1:4" ht="12.75">
      <c r="A30" s="88" t="s">
        <v>380</v>
      </c>
      <c r="B30" s="81" t="s">
        <v>405</v>
      </c>
      <c r="C30" s="81" t="s">
        <v>983</v>
      </c>
      <c r="D30" s="81" t="s">
        <v>141</v>
      </c>
    </row>
    <row r="31" spans="1:4" ht="12.75">
      <c r="A31" s="88" t="s">
        <v>351</v>
      </c>
      <c r="B31" s="81" t="s">
        <v>405</v>
      </c>
      <c r="C31" s="81" t="s">
        <v>984</v>
      </c>
      <c r="D31" s="81" t="s">
        <v>153</v>
      </c>
    </row>
    <row r="32" spans="1:4" ht="12.75">
      <c r="A32" s="88" t="s">
        <v>354</v>
      </c>
      <c r="B32" s="81" t="s">
        <v>405</v>
      </c>
      <c r="C32" s="81" t="s">
        <v>984</v>
      </c>
      <c r="D32" s="81" t="s">
        <v>152</v>
      </c>
    </row>
    <row r="33" spans="1:4" ht="12.75">
      <c r="A33" s="88" t="s">
        <v>355</v>
      </c>
      <c r="B33" s="81" t="s">
        <v>405</v>
      </c>
      <c r="C33" s="81" t="s">
        <v>984</v>
      </c>
      <c r="D33" s="81" t="s">
        <v>151</v>
      </c>
    </row>
    <row r="34" spans="1:4" ht="12.75">
      <c r="A34" s="88" t="s">
        <v>357</v>
      </c>
      <c r="B34" s="81" t="s">
        <v>405</v>
      </c>
      <c r="C34" s="81" t="s">
        <v>984</v>
      </c>
      <c r="D34" s="81" t="s">
        <v>886</v>
      </c>
    </row>
    <row r="35" spans="1:4" ht="12.75">
      <c r="A35" s="88" t="s">
        <v>352</v>
      </c>
      <c r="B35" s="81" t="s">
        <v>405</v>
      </c>
      <c r="C35" s="81" t="s">
        <v>984</v>
      </c>
      <c r="D35" s="81" t="s">
        <v>148</v>
      </c>
    </row>
    <row r="36" spans="1:4" ht="12.75">
      <c r="A36" s="88" t="s">
        <v>356</v>
      </c>
      <c r="B36" s="81" t="s">
        <v>405</v>
      </c>
      <c r="C36" s="81" t="s">
        <v>984</v>
      </c>
      <c r="D36" s="81" t="s">
        <v>147</v>
      </c>
    </row>
    <row r="37" spans="1:4" ht="12.75">
      <c r="A37" s="88" t="s">
        <v>358</v>
      </c>
      <c r="B37" s="81" t="s">
        <v>405</v>
      </c>
      <c r="C37" s="81" t="s">
        <v>984</v>
      </c>
      <c r="D37" s="81" t="s">
        <v>887</v>
      </c>
    </row>
    <row r="38" spans="1:4" ht="12.75">
      <c r="A38" s="88" t="s">
        <v>359</v>
      </c>
      <c r="B38" s="81" t="s">
        <v>405</v>
      </c>
      <c r="C38" s="81" t="s">
        <v>984</v>
      </c>
      <c r="D38" s="81" t="s">
        <v>888</v>
      </c>
    </row>
    <row r="39" spans="1:4" ht="12.75">
      <c r="A39" s="88" t="s">
        <v>353</v>
      </c>
      <c r="B39" s="81" t="s">
        <v>405</v>
      </c>
      <c r="C39" s="81" t="s">
        <v>984</v>
      </c>
      <c r="D39" s="81" t="s">
        <v>141</v>
      </c>
    </row>
    <row r="40" spans="1:4" ht="12.75">
      <c r="A40" s="88" t="s">
        <v>396</v>
      </c>
      <c r="B40" s="81" t="s">
        <v>405</v>
      </c>
      <c r="C40" s="81" t="s">
        <v>150</v>
      </c>
      <c r="D40" s="81" t="s">
        <v>153</v>
      </c>
    </row>
    <row r="41" spans="1:4" ht="12.75">
      <c r="A41" s="88" t="s">
        <v>399</v>
      </c>
      <c r="B41" s="81" t="s">
        <v>405</v>
      </c>
      <c r="C41" s="81" t="s">
        <v>150</v>
      </c>
      <c r="D41" s="81" t="s">
        <v>152</v>
      </c>
    </row>
    <row r="42" spans="1:4" ht="12.75">
      <c r="A42" s="88" t="s">
        <v>400</v>
      </c>
      <c r="B42" s="81" t="s">
        <v>405</v>
      </c>
      <c r="C42" s="81" t="s">
        <v>150</v>
      </c>
      <c r="D42" s="81" t="s">
        <v>151</v>
      </c>
    </row>
    <row r="43" spans="1:4" ht="12.75">
      <c r="A43" s="88" t="s">
        <v>402</v>
      </c>
      <c r="B43" s="81" t="s">
        <v>405</v>
      </c>
      <c r="C43" s="81" t="s">
        <v>150</v>
      </c>
      <c r="D43" s="81" t="s">
        <v>886</v>
      </c>
    </row>
    <row r="44" spans="1:4" ht="12.75">
      <c r="A44" s="88" t="s">
        <v>397</v>
      </c>
      <c r="B44" s="81" t="s">
        <v>405</v>
      </c>
      <c r="C44" s="81" t="s">
        <v>150</v>
      </c>
      <c r="D44" s="81" t="s">
        <v>148</v>
      </c>
    </row>
    <row r="45" spans="1:4" ht="12.75">
      <c r="A45" s="88" t="s">
        <v>401</v>
      </c>
      <c r="B45" s="81" t="s">
        <v>405</v>
      </c>
      <c r="C45" s="81" t="s">
        <v>150</v>
      </c>
      <c r="D45" s="81" t="s">
        <v>147</v>
      </c>
    </row>
    <row r="46" spans="1:4" ht="12.75">
      <c r="A46" s="88" t="s">
        <v>403</v>
      </c>
      <c r="B46" s="81" t="s">
        <v>405</v>
      </c>
      <c r="C46" s="81" t="s">
        <v>150</v>
      </c>
      <c r="D46" s="81" t="s">
        <v>887</v>
      </c>
    </row>
    <row r="47" spans="1:4" ht="12.75">
      <c r="A47" s="88" t="s">
        <v>404</v>
      </c>
      <c r="B47" s="81" t="s">
        <v>405</v>
      </c>
      <c r="C47" s="81" t="s">
        <v>150</v>
      </c>
      <c r="D47" s="81" t="s">
        <v>888</v>
      </c>
    </row>
    <row r="48" spans="1:4" ht="12.75">
      <c r="A48" s="88" t="s">
        <v>398</v>
      </c>
      <c r="B48" s="81" t="s">
        <v>405</v>
      </c>
      <c r="C48" s="81" t="s">
        <v>150</v>
      </c>
      <c r="D48" s="81" t="s">
        <v>141</v>
      </c>
    </row>
    <row r="49" spans="1:4" ht="12.75">
      <c r="A49" s="88" t="s">
        <v>369</v>
      </c>
      <c r="B49" s="81" t="s">
        <v>405</v>
      </c>
      <c r="C49" s="81" t="s">
        <v>155</v>
      </c>
      <c r="D49" s="81" t="s">
        <v>153</v>
      </c>
    </row>
    <row r="50" spans="1:4" ht="12.75">
      <c r="A50" s="88" t="s">
        <v>372</v>
      </c>
      <c r="B50" s="81" t="s">
        <v>405</v>
      </c>
      <c r="C50" s="81" t="s">
        <v>155</v>
      </c>
      <c r="D50" s="81" t="s">
        <v>152</v>
      </c>
    </row>
    <row r="51" spans="1:4" ht="12.75">
      <c r="A51" s="88" t="s">
        <v>373</v>
      </c>
      <c r="B51" s="81" t="s">
        <v>405</v>
      </c>
      <c r="C51" s="81" t="s">
        <v>155</v>
      </c>
      <c r="D51" s="81" t="s">
        <v>151</v>
      </c>
    </row>
    <row r="52" spans="1:4" ht="12.75">
      <c r="A52" s="88" t="s">
        <v>375</v>
      </c>
      <c r="B52" s="81" t="s">
        <v>405</v>
      </c>
      <c r="C52" s="81" t="s">
        <v>155</v>
      </c>
      <c r="D52" s="81" t="s">
        <v>886</v>
      </c>
    </row>
    <row r="53" spans="1:4" ht="12.75">
      <c r="A53" s="88" t="s">
        <v>370</v>
      </c>
      <c r="B53" s="81" t="s">
        <v>405</v>
      </c>
      <c r="C53" s="81" t="s">
        <v>155</v>
      </c>
      <c r="D53" s="81" t="s">
        <v>148</v>
      </c>
    </row>
    <row r="54" spans="1:4" ht="12.75">
      <c r="A54" s="88" t="s">
        <v>374</v>
      </c>
      <c r="B54" s="81" t="s">
        <v>405</v>
      </c>
      <c r="C54" s="81" t="s">
        <v>155</v>
      </c>
      <c r="D54" s="81" t="s">
        <v>147</v>
      </c>
    </row>
    <row r="55" spans="1:4" ht="12.75">
      <c r="A55" s="88" t="s">
        <v>376</v>
      </c>
      <c r="B55" s="81" t="s">
        <v>405</v>
      </c>
      <c r="C55" s="81" t="s">
        <v>155</v>
      </c>
      <c r="D55" s="81" t="s">
        <v>887</v>
      </c>
    </row>
    <row r="56" spans="1:4" ht="12.75">
      <c r="A56" s="88" t="s">
        <v>377</v>
      </c>
      <c r="B56" s="81" t="s">
        <v>405</v>
      </c>
      <c r="C56" s="81" t="s">
        <v>155</v>
      </c>
      <c r="D56" s="81" t="s">
        <v>888</v>
      </c>
    </row>
    <row r="57" spans="1:4" ht="12.75">
      <c r="A57" s="88" t="s">
        <v>371</v>
      </c>
      <c r="B57" s="81" t="s">
        <v>405</v>
      </c>
      <c r="C57" s="81" t="s">
        <v>155</v>
      </c>
      <c r="D57" s="81" t="s">
        <v>141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AL57"/>
  <sheetViews>
    <sheetView tabSelected="1" workbookViewId="0" topLeftCell="A1">
      <selection activeCell="A1" sqref="A1"/>
    </sheetView>
  </sheetViews>
  <sheetFormatPr defaultColWidth="9.140625" defaultRowHeight="12.75"/>
  <cols>
    <col min="1" max="1" width="27.57421875" style="0" customWidth="1"/>
    <col min="2" max="2" width="39.8515625" style="0" customWidth="1"/>
    <col min="3" max="3" width="22.57421875" style="0" customWidth="1"/>
    <col min="4" max="4" width="8.421875" style="0" customWidth="1"/>
    <col min="5" max="5" width="11.57421875" style="0" customWidth="1"/>
    <col min="6" max="6" width="10.8515625" style="0" customWidth="1"/>
    <col min="7" max="7" width="12.281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2.57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9.28125" style="0" customWidth="1"/>
    <col min="35" max="35" width="55.7109375" style="0" customWidth="1"/>
    <col min="36" max="36" width="63.7109375" style="0" customWidth="1"/>
  </cols>
  <sheetData>
    <row r="1" ht="13.5" thickBot="1"/>
    <row r="2" spans="1:36" s="76" customFormat="1" ht="33" customHeight="1" thickBot="1">
      <c r="A2" s="491" t="s">
        <v>96</v>
      </c>
      <c r="B2" s="492"/>
      <c r="C2" s="492"/>
      <c r="D2" s="492"/>
      <c r="E2" s="492"/>
      <c r="F2" s="492"/>
      <c r="G2" s="492"/>
      <c r="H2" s="492"/>
      <c r="I2" s="492"/>
      <c r="J2" s="492"/>
      <c r="K2" s="492"/>
      <c r="L2" s="492"/>
      <c r="M2" s="492"/>
      <c r="N2" s="492"/>
      <c r="O2" s="492"/>
      <c r="P2" s="492"/>
      <c r="Q2" s="492"/>
      <c r="R2" s="492"/>
      <c r="S2" s="492"/>
      <c r="T2" s="492"/>
      <c r="U2" s="492"/>
      <c r="V2" s="492"/>
      <c r="W2" s="493"/>
      <c r="X2" s="491" t="s">
        <v>97</v>
      </c>
      <c r="Y2" s="492"/>
      <c r="Z2" s="493"/>
      <c r="AA2" s="492" t="s">
        <v>98</v>
      </c>
      <c r="AB2" s="492"/>
      <c r="AC2" s="492"/>
      <c r="AD2" s="495"/>
      <c r="AE2" s="494" t="s">
        <v>99</v>
      </c>
      <c r="AF2" s="492"/>
      <c r="AG2" s="492"/>
      <c r="AH2" s="495"/>
      <c r="AI2" s="74"/>
      <c r="AJ2" s="75"/>
    </row>
    <row r="3" spans="1:38" s="80" customFormat="1" ht="79.5" thickBot="1">
      <c r="A3" s="77" t="s">
        <v>100</v>
      </c>
      <c r="B3" s="78" t="s">
        <v>101</v>
      </c>
      <c r="C3" s="78" t="s">
        <v>102</v>
      </c>
      <c r="D3" s="78" t="s">
        <v>103</v>
      </c>
      <c r="E3" s="78" t="s">
        <v>136</v>
      </c>
      <c r="F3" s="78" t="s">
        <v>137</v>
      </c>
      <c r="G3" s="78" t="s">
        <v>138</v>
      </c>
      <c r="H3" s="78" t="s">
        <v>104</v>
      </c>
      <c r="I3" s="78" t="s">
        <v>133</v>
      </c>
      <c r="J3" s="78" t="s">
        <v>105</v>
      </c>
      <c r="K3" s="78" t="s">
        <v>106</v>
      </c>
      <c r="L3" s="78" t="s">
        <v>107</v>
      </c>
      <c r="M3" s="78" t="s">
        <v>108</v>
      </c>
      <c r="N3" s="78" t="s">
        <v>139</v>
      </c>
      <c r="O3" s="78" t="s">
        <v>109</v>
      </c>
      <c r="P3" s="78" t="s">
        <v>140</v>
      </c>
      <c r="Q3" s="78" t="s">
        <v>110</v>
      </c>
      <c r="R3" s="78" t="s">
        <v>111</v>
      </c>
      <c r="S3" s="78" t="s">
        <v>115</v>
      </c>
      <c r="T3" s="78" t="s">
        <v>116</v>
      </c>
      <c r="U3" s="78" t="s">
        <v>117</v>
      </c>
      <c r="V3" s="78" t="s">
        <v>118</v>
      </c>
      <c r="W3" s="78" t="s">
        <v>119</v>
      </c>
      <c r="X3" s="77" t="s">
        <v>120</v>
      </c>
      <c r="Y3" s="77" t="s">
        <v>121</v>
      </c>
      <c r="Z3" s="78" t="s">
        <v>122</v>
      </c>
      <c r="AA3" s="78" t="s">
        <v>123</v>
      </c>
      <c r="AB3" s="78" t="s">
        <v>124</v>
      </c>
      <c r="AC3" s="78" t="s">
        <v>125</v>
      </c>
      <c r="AD3" s="78" t="s">
        <v>126</v>
      </c>
      <c r="AE3" s="78" t="s">
        <v>127</v>
      </c>
      <c r="AF3" s="78" t="s">
        <v>128</v>
      </c>
      <c r="AG3" s="78" t="s">
        <v>129</v>
      </c>
      <c r="AH3" s="79" t="s">
        <v>119</v>
      </c>
      <c r="AI3" s="96" t="s">
        <v>130</v>
      </c>
      <c r="AJ3" s="96" t="s">
        <v>131</v>
      </c>
      <c r="AK3" s="76"/>
      <c r="AL3" s="76"/>
    </row>
    <row r="4" spans="1:36" ht="56.25">
      <c r="A4" s="88" t="str">
        <f>'HP Conversions'!B231</f>
        <v>Post93 Manufactured Home NonSGC Convert FAF w/CAC to HP w/o PTCS - Zone 1 Heat - Zone 3 Cool</v>
      </c>
      <c r="B4" s="81" t="str">
        <f>VLOOKUP($A4,LookupTable!$A$4:$D$57,2,0)</f>
        <v>Heat Pump  must be rated HSPF 8.0 or higher and SEER 12 or higher. Heat pumps must be installed in substantial compliance with the RTF's  Appendix H - "Air Source Heat Pump Installation Standards." </v>
      </c>
      <c r="C4" s="81" t="str">
        <f>VLOOKUP($A4,LookupTable!$A$4:$D$57,3,0)</f>
        <v>Manufactured Home with Electric Forced-Air Furnaces with existing Central Air Conditioning built post 1993, Non-SGC</v>
      </c>
      <c r="D4" s="81" t="str">
        <f>VLOOKUP($A4,LookupTable!$A$4:$D$57,4,0)</f>
        <v>Heating Zone 1 - Cooling Zone 3</v>
      </c>
      <c r="E4" s="82">
        <f>'HP Conversions'!E231</f>
        <v>3235</v>
      </c>
      <c r="F4" s="82">
        <f>'HP Conversions'!F231</f>
        <v>0.82</v>
      </c>
      <c r="G4" s="82">
        <f>'HP Conversions'!G231</f>
        <v>15.566636085510254</v>
      </c>
      <c r="H4" s="83">
        <f>'HP Conversions'!C231</f>
        <v>18</v>
      </c>
      <c r="I4" s="83" t="s">
        <v>142</v>
      </c>
      <c r="J4" s="95">
        <f>'HP Conversions'!D231</f>
        <v>-716.2920099285247</v>
      </c>
      <c r="K4" s="95">
        <f>'HP Conversions'!K231</f>
        <v>-770.9092756855748</v>
      </c>
      <c r="L4" s="90">
        <f>'HP Conversions'!J231</f>
        <v>-0.6794421076774597</v>
      </c>
      <c r="M4" s="90">
        <f>'HP Conversions'!L231</f>
        <v>0.3784378368566038</v>
      </c>
      <c r="N4" s="89">
        <f>'HP Conversions'!N231/'HP Conversions'!$K231</f>
        <v>-4.196344229239205</v>
      </c>
      <c r="O4" s="89">
        <f>'HP Conversions'!O231/'HP Conversions'!$K231</f>
        <v>-0.012729926814339895</v>
      </c>
      <c r="P4" s="89">
        <f>'HP Conversions'!P231/'HP Conversions'!$K231</f>
        <v>-0.020192565554055294</v>
      </c>
      <c r="Q4" s="89">
        <f>'HP Conversions'!N231/'HP Conversions'!$K231</f>
        <v>-4.196344229239205</v>
      </c>
      <c r="R4" s="84">
        <f>'HP Conversions'!S231/'HP Conversions'!$K231</f>
        <v>1.3594881123640703</v>
      </c>
      <c r="S4" s="84">
        <f>'HP Conversions'!T231/'HP Conversions'!$K231</f>
        <v>-0.01755643684711341</v>
      </c>
      <c r="T4" s="84">
        <f>'HP Conversions'!U231/'HP Conversions'!$K231</f>
        <v>0.14733536445734197</v>
      </c>
      <c r="U4" s="84">
        <f>'HP Conversions'!V231/'HP Conversions'!$K231</f>
        <v>1.4900631553487425</v>
      </c>
      <c r="V4" s="84">
        <f aca="true" t="shared" si="0" ref="V4:V35">U4-Q4</f>
        <v>5.686407384587948</v>
      </c>
      <c r="W4" s="85">
        <f aca="true" t="shared" si="1" ref="W4:W35">U4/Q4</f>
        <v>-0.3550860162915877</v>
      </c>
      <c r="X4" s="85">
        <f>'HP Conversions'!I231</f>
        <v>0.19296705865029273</v>
      </c>
      <c r="Y4" s="90">
        <f>'HP Conversions'!M231</f>
        <v>-0.44241803884506226</v>
      </c>
      <c r="Z4" s="85">
        <f>'HP Conversions'!Y231/'HP Conversions'!K231</f>
        <v>0.13683061918857548</v>
      </c>
      <c r="AA4" s="84" t="s">
        <v>143</v>
      </c>
      <c r="AB4" s="91" t="s">
        <v>144</v>
      </c>
      <c r="AC4" s="84">
        <f>'HP Conversions'!Z231/'HP Conversions'!$K231</f>
        <v>0</v>
      </c>
      <c r="AD4" s="84">
        <f>'HP Conversions'!AA231/'HP Conversions'!$K231</f>
        <v>0</v>
      </c>
      <c r="AE4" s="84">
        <f>('HP Conversions'!Q231/'HP Conversions'!$K231)</f>
        <v>-4.229266610491256</v>
      </c>
      <c r="AF4" s="84">
        <f>'HP Conversions'!AB231/'HP Conversions'!$K231</f>
        <v>1.6268937727914126</v>
      </c>
      <c r="AG4" s="84">
        <f aca="true" t="shared" si="2" ref="AG4:AG35">AF4-AE4</f>
        <v>5.856160383282669</v>
      </c>
      <c r="AH4" s="85">
        <f aca="true" t="shared" si="3" ref="AH4:AH35">AF4/AE4</f>
        <v>-0.3846751511847674</v>
      </c>
      <c r="AI4" s="97" t="s">
        <v>145</v>
      </c>
      <c r="AJ4" s="97" t="s">
        <v>146</v>
      </c>
    </row>
    <row r="5" spans="1:36" ht="56.25">
      <c r="A5" s="88" t="str">
        <f>'HP Conversions'!B232</f>
        <v>Post93 Manufactured Home NonSGC Convert FAF w/o CAC to HP w/o PTCS - Zone 1 Heat - Zone 3 Cool</v>
      </c>
      <c r="B5" s="81" t="str">
        <f>VLOOKUP($A5,LookupTable!$A$4:$D$57,2,0)</f>
        <v>Heat Pump  must be rated HSPF 8.0 or higher and SEER 12 or higher. Heat pumps must be installed in substantial compliance with the RTF's  Appendix H - "Air Source Heat Pump Installation Standards." </v>
      </c>
      <c r="C5" s="81" t="str">
        <f>VLOOKUP($A5,LookupTable!$A$4:$D$57,3,0)</f>
        <v>Manufactured Home with Electric Forced-Air Furnaces without existing Central Air Conditioning built post 1993, Non-SGC</v>
      </c>
      <c r="D5" s="81" t="str">
        <f>VLOOKUP($A5,LookupTable!$A$4:$D$57,4,0)</f>
        <v>Heating Zone 1 - Cooling Zone 3</v>
      </c>
      <c r="E5" s="82">
        <f>'HP Conversions'!E232</f>
        <v>3235</v>
      </c>
      <c r="F5" s="82">
        <f>'HP Conversions'!F232</f>
        <v>80.98</v>
      </c>
      <c r="G5" s="82">
        <f>'HP Conversions'!G232</f>
        <v>195.2737579345703</v>
      </c>
      <c r="H5" s="83">
        <f>'HP Conversions'!C232</f>
        <v>18</v>
      </c>
      <c r="I5" s="83" t="s">
        <v>142</v>
      </c>
      <c r="J5" s="95">
        <f>'HP Conversions'!D232</f>
        <v>-991.6506810136916</v>
      </c>
      <c r="K5" s="95">
        <f>'HP Conversions'!K232</f>
        <v>-1067.2640454409857</v>
      </c>
      <c r="L5" s="90">
        <f>'HP Conversions'!J232</f>
        <v>-0.49077659845352173</v>
      </c>
      <c r="M5" s="90">
        <f>'HP Conversions'!L232</f>
        <v>0.3784378368566038</v>
      </c>
      <c r="N5" s="89">
        <f>'HP Conversions'!N232/'HP Conversions'!$K232</f>
        <v>-3.031115593286438</v>
      </c>
      <c r="O5" s="89">
        <f>'HP Conversions'!O232/'HP Conversions'!$K232</f>
        <v>-0.9045642253532666</v>
      </c>
      <c r="P5" s="89">
        <f>'HP Conversions'!P232/'HP Conversions'!$K232</f>
        <v>-0.1829666789289099</v>
      </c>
      <c r="Q5" s="89">
        <f>'HP Conversions'!N232/'HP Conversions'!$K232</f>
        <v>-3.031115593286438</v>
      </c>
      <c r="R5" s="84">
        <f>'HP Conversions'!S232/'HP Conversions'!$K232</f>
        <v>1.1716187124070043</v>
      </c>
      <c r="S5" s="84">
        <f>'HP Conversions'!T232/'HP Conversions'!$K232</f>
        <v>-0.012681416629036173</v>
      </c>
      <c r="T5" s="84">
        <f>'HP Conversions'!U232/'HP Conversions'!$K232</f>
        <v>0.12963074655830484</v>
      </c>
      <c r="U5" s="84">
        <f>'HP Conversions'!V232/'HP Conversions'!$K232</f>
        <v>1.2891430947137013</v>
      </c>
      <c r="V5" s="84">
        <f t="shared" si="0"/>
        <v>4.3202586880001395</v>
      </c>
      <c r="W5" s="85">
        <f t="shared" si="1"/>
        <v>-0.4253031780011955</v>
      </c>
      <c r="X5" s="85">
        <f>'HP Conversions'!I232</f>
        <v>0.18658963273836277</v>
      </c>
      <c r="Y5" s="90">
        <f>'HP Conversions'!M232</f>
        <v>-0.6414207220077515</v>
      </c>
      <c r="Z5" s="85">
        <f>'HP Conversions'!Y232/'HP Conversions'!K232</f>
        <v>0.14329294835372622</v>
      </c>
      <c r="AA5" s="84" t="s">
        <v>143</v>
      </c>
      <c r="AB5" s="91" t="s">
        <v>144</v>
      </c>
      <c r="AC5" s="84">
        <f>'HP Conversions'!Z232/'HP Conversions'!$K232</f>
        <v>0</v>
      </c>
      <c r="AD5" s="84">
        <f>'HP Conversions'!AA232/'HP Conversions'!$K232</f>
        <v>0</v>
      </c>
      <c r="AE5" s="84">
        <f>('HP Conversions'!Q232/'HP Conversions'!$K232)</f>
        <v>-4.118646293994178</v>
      </c>
      <c r="AF5" s="84">
        <f>'HP Conversions'!AB232/'HP Conversions'!$K232</f>
        <v>1.432436033160148</v>
      </c>
      <c r="AG5" s="84">
        <f t="shared" si="2"/>
        <v>5.551082327154326</v>
      </c>
      <c r="AH5" s="85">
        <f t="shared" si="3"/>
        <v>-0.34779292294386394</v>
      </c>
      <c r="AI5" s="97" t="s">
        <v>145</v>
      </c>
      <c r="AJ5" s="97" t="s">
        <v>146</v>
      </c>
    </row>
    <row r="6" spans="1:36" ht="56.25">
      <c r="A6" s="88" t="str">
        <f>'HP Conversions'!B233</f>
        <v>Post93 Manufactured Home NonSGC Convert FAF w/o CAC to HP w/o PTCS - Zone 1 Heat - Zone 2 Cool</v>
      </c>
      <c r="B6" s="81" t="str">
        <f>VLOOKUP($A6,LookupTable!$A$4:$D$57,2,0)</f>
        <v>Heat Pump  must be rated HSPF 8.0 or higher and SEER 12 or higher. Heat pumps must be installed in substantial compliance with the RTF's  Appendix H - "Air Source Heat Pump Installation Standards." </v>
      </c>
      <c r="C6" s="81" t="str">
        <f>VLOOKUP($A6,LookupTable!$A$4:$D$57,3,0)</f>
        <v>Manufactured Home with Electric Forced-Air Furnaces without existing Central Air Conditioning built post 1993, Non-SGC</v>
      </c>
      <c r="D6" s="81" t="str">
        <f>VLOOKUP($A6,LookupTable!$A$4:$D$57,4,0)</f>
        <v>Heating Zone 1 - Cooling Zone 2</v>
      </c>
      <c r="E6" s="82">
        <f>'HP Conversions'!E233</f>
        <v>3235</v>
      </c>
      <c r="F6" s="82">
        <f>'HP Conversions'!F233</f>
        <v>80.98</v>
      </c>
      <c r="G6" s="82">
        <f>'HP Conversions'!G233</f>
        <v>195.2737579345703</v>
      </c>
      <c r="H6" s="83">
        <f>'HP Conversions'!C233</f>
        <v>18</v>
      </c>
      <c r="I6" s="83" t="s">
        <v>142</v>
      </c>
      <c r="J6" s="95">
        <f>'HP Conversions'!D233</f>
        <v>-196.85258034892468</v>
      </c>
      <c r="K6" s="95">
        <f>'HP Conversions'!K233</f>
        <v>-211.86258960053033</v>
      </c>
      <c r="L6" s="90">
        <f>'HP Conversions'!J233</f>
        <v>-2.472301721572876</v>
      </c>
      <c r="M6" s="90">
        <f>'HP Conversions'!L233</f>
        <v>0.3784378368566038</v>
      </c>
      <c r="N6" s="89">
        <f>'HP Conversions'!N233/'HP Conversions'!$K233</f>
        <v>-15.269334224554573</v>
      </c>
      <c r="O6" s="89">
        <f>'HP Conversions'!O233/'HP Conversions'!$K233</f>
        <v>-4.55676897149237</v>
      </c>
      <c r="P6" s="89">
        <f>'HP Conversions'!P233/'HP Conversions'!$K233</f>
        <v>-0.9217000429512427</v>
      </c>
      <c r="Q6" s="89">
        <f>'HP Conversions'!N233/'HP Conversions'!$K233</f>
        <v>-15.269334224554573</v>
      </c>
      <c r="R6" s="84">
        <f>'HP Conversions'!S233/'HP Conversions'!$K233</f>
        <v>2.5391907293257177</v>
      </c>
      <c r="S6" s="84">
        <f>'HP Conversions'!T233/'HP Conversions'!$K233</f>
        <v>-0.06388301039342084</v>
      </c>
      <c r="T6" s="84">
        <f>'HP Conversions'!U233/'HP Conversions'!$K233</f>
        <v>0.2550204685823625</v>
      </c>
      <c r="U6" s="84">
        <f>'HP Conversions'!V233/'HP Conversions'!$K233</f>
        <v>2.7332250308310355</v>
      </c>
      <c r="V6" s="84">
        <f t="shared" si="0"/>
        <v>18.00255925538561</v>
      </c>
      <c r="W6" s="85">
        <f t="shared" si="1"/>
        <v>-0.17900093027210998</v>
      </c>
      <c r="X6" s="85">
        <f>'HP Conversions'!I233</f>
        <v>0.25357076434357423</v>
      </c>
      <c r="Y6" s="90">
        <f>'HP Conversions'!M233</f>
        <v>-0.06701737642288208</v>
      </c>
      <c r="Z6" s="85">
        <f>'HP Conversions'!Y233/'HP Conversions'!K233</f>
        <v>0.07542003287039822</v>
      </c>
      <c r="AA6" s="84" t="s">
        <v>143</v>
      </c>
      <c r="AB6" s="91" t="s">
        <v>144</v>
      </c>
      <c r="AC6" s="84">
        <f>'HP Conversions'!Z233/'HP Conversions'!$K233</f>
        <v>0</v>
      </c>
      <c r="AD6" s="84">
        <f>'HP Conversions'!AA233/'HP Conversions'!$K233</f>
        <v>0</v>
      </c>
      <c r="AE6" s="84">
        <f>('HP Conversions'!Q233/'HP Conversions'!$K233)</f>
        <v>-20.747802213485958</v>
      </c>
      <c r="AF6" s="84">
        <f>'HP Conversions'!AB233/'HP Conversions'!$K233</f>
        <v>2.808645051902803</v>
      </c>
      <c r="AG6" s="84">
        <f t="shared" si="2"/>
        <v>23.556447265388762</v>
      </c>
      <c r="AH6" s="85">
        <f t="shared" si="3"/>
        <v>-0.1353707261618871</v>
      </c>
      <c r="AI6" s="97" t="s">
        <v>145</v>
      </c>
      <c r="AJ6" s="97" t="s">
        <v>146</v>
      </c>
    </row>
    <row r="7" spans="1:36" ht="45">
      <c r="A7" s="88" t="str">
        <f>'HP Conversions'!B234</f>
        <v>SGC Manufactured Home Convert FAF w/o CAC to HP w/o PTCS - Zone 1 Heat - Zone 3 Cool</v>
      </c>
      <c r="B7" s="81" t="str">
        <f>VLOOKUP($A7,LookupTable!$A$4:$D$57,2,0)</f>
        <v>Heat Pump  must be rated HSPF 8.0 or higher and SEER 12 or higher. Heat pumps must be installed in substantial compliance with the RTF's  Appendix H - "Air Source Heat Pump Installation Standards." </v>
      </c>
      <c r="C7" s="81" t="str">
        <f>VLOOKUP($A7,LookupTable!$A$4:$D$57,3,0)</f>
        <v>SGC Manufactured Home with Electric Forced-Air Furnaces without existing Central Air Conditioning</v>
      </c>
      <c r="D7" s="81" t="str">
        <f>VLOOKUP($A7,LookupTable!$A$4:$D$57,4,0)</f>
        <v>Heating Zone 1 - Cooling Zone 3</v>
      </c>
      <c r="E7" s="82">
        <f>'HP Conversions'!E234</f>
        <v>2850</v>
      </c>
      <c r="F7" s="82">
        <f>'HP Conversions'!F234</f>
        <v>80.98</v>
      </c>
      <c r="G7" s="82">
        <f>'HP Conversions'!G234</f>
        <v>195.2737579345703</v>
      </c>
      <c r="H7" s="83">
        <f>'HP Conversions'!C234</f>
        <v>18</v>
      </c>
      <c r="I7" s="83" t="s">
        <v>142</v>
      </c>
      <c r="J7" s="95">
        <f>'HP Conversions'!D234</f>
        <v>670.5893909028173</v>
      </c>
      <c r="K7" s="95">
        <f>'HP Conversions'!K234</f>
        <v>721.721831959157</v>
      </c>
      <c r="L7" s="90">
        <f>'HP Conversions'!J234</f>
        <v>1.5815993547439575</v>
      </c>
      <c r="M7" s="90">
        <f>'HP Conversions'!L234</f>
        <v>0.8247173985948613</v>
      </c>
      <c r="N7" s="89">
        <f>'HP Conversions'!N234/'HP Conversions'!$K234</f>
        <v>3.9488906694171155</v>
      </c>
      <c r="O7" s="89">
        <f>'HP Conversions'!O234/'HP Conversions'!$K234</f>
        <v>1.3376467660553633</v>
      </c>
      <c r="P7" s="89">
        <f>'HP Conversions'!P234/'HP Conversions'!$K234</f>
        <v>0.2705665109291318</v>
      </c>
      <c r="Q7" s="89">
        <f>'HP Conversions'!N234/'HP Conversions'!$K234</f>
        <v>3.9488906694171155</v>
      </c>
      <c r="R7" s="84">
        <f>'HP Conversions'!S234/'HP Conversions'!$K234</f>
        <v>-0.892012569412678</v>
      </c>
      <c r="S7" s="84">
        <f>'HP Conversions'!T234/'HP Conversions'!$K234</f>
        <v>0.04086772135488389</v>
      </c>
      <c r="T7" s="84">
        <f>'HP Conversions'!U234/'HP Conversions'!$K234</f>
        <v>-0.06484368452061948</v>
      </c>
      <c r="U7" s="84">
        <f>'HP Conversions'!V234/'HP Conversions'!$K234</f>
        <v>-0.9178417240540443</v>
      </c>
      <c r="V7" s="84">
        <f t="shared" si="0"/>
        <v>-4.8667323934711595</v>
      </c>
      <c r="W7" s="85">
        <f t="shared" si="1"/>
        <v>-0.2324302698888152</v>
      </c>
      <c r="X7" s="85">
        <f>'HP Conversions'!I234</f>
        <v>0.11653748155060473</v>
      </c>
      <c r="Y7" s="90">
        <f>'HP Conversions'!M234</f>
        <v>0.6486243009567261</v>
      </c>
      <c r="Z7" s="85">
        <f>'HP Conversions'!Y234/'HP Conversions'!K234</f>
        <v>0.21427782833810408</v>
      </c>
      <c r="AA7" s="84" t="s">
        <v>143</v>
      </c>
      <c r="AB7" s="91" t="s">
        <v>144</v>
      </c>
      <c r="AC7" s="84">
        <f>'HP Conversions'!Z234/'HP Conversions'!$K234</f>
        <v>0</v>
      </c>
      <c r="AD7" s="84">
        <f>'HP Conversions'!AA234/'HP Conversions'!$K234</f>
        <v>0</v>
      </c>
      <c r="AE7" s="84">
        <f>('HP Conversions'!Q234/'HP Conversions'!$K234)</f>
        <v>5.5571040974638874</v>
      </c>
      <c r="AF7" s="84">
        <f>'HP Conversions'!AB234/'HP Conversions'!$K234</f>
        <v>-0.7035639117696387</v>
      </c>
      <c r="AG7" s="84">
        <f t="shared" si="2"/>
        <v>-6.260668009233526</v>
      </c>
      <c r="AH7" s="85">
        <f t="shared" si="3"/>
        <v>-0.12660621421339333</v>
      </c>
      <c r="AI7" s="97" t="s">
        <v>145</v>
      </c>
      <c r="AJ7" s="97" t="s">
        <v>146</v>
      </c>
    </row>
    <row r="8" spans="1:36" ht="56.25">
      <c r="A8" s="88" t="str">
        <f>'HP Conversions'!B235</f>
        <v>Post93 Manufactured Home NonSGC Convert FAF w/o CAC to HP w/o PTCS - Zone 1 Heat - Zone 1 Cool</v>
      </c>
      <c r="B8" s="81" t="str">
        <f>VLOOKUP($A8,LookupTable!$A$4:$D$57,2,0)</f>
        <v>Heat Pump  must be rated HSPF 8.0 or higher and SEER 12 or higher. Heat pumps must be installed in substantial compliance with the RTF's  Appendix H - "Air Source Heat Pump Installation Standards." </v>
      </c>
      <c r="C8" s="81" t="str">
        <f>VLOOKUP($A8,LookupTable!$A$4:$D$57,3,0)</f>
        <v>Manufactured Home with Electric Forced-Air Furnaces without existing Central Air Conditioning built post 1993, Non-SGC</v>
      </c>
      <c r="D8" s="81" t="str">
        <f>VLOOKUP($A8,LookupTable!$A$4:$D$57,4,0)</f>
        <v>Heating Zone 1 - Cooling Zone 1</v>
      </c>
      <c r="E8" s="82">
        <f>'HP Conversions'!E235</f>
        <v>3235</v>
      </c>
      <c r="F8" s="82">
        <f>'HP Conversions'!F235</f>
        <v>80.98</v>
      </c>
      <c r="G8" s="82">
        <f>'HP Conversions'!G235</f>
        <v>195.2737579345703</v>
      </c>
      <c r="H8" s="83">
        <f>'HP Conversions'!C235</f>
        <v>18</v>
      </c>
      <c r="I8" s="83" t="s">
        <v>142</v>
      </c>
      <c r="J8" s="95">
        <f>'HP Conversions'!D235</f>
        <v>242.04001224366766</v>
      </c>
      <c r="K8" s="95">
        <f>'HP Conversions'!K235</f>
        <v>260.4955631772473</v>
      </c>
      <c r="L8" s="90">
        <f>'HP Conversions'!J235</f>
        <v>2.010737657546997</v>
      </c>
      <c r="M8" s="90">
        <f>'HP Conversions'!L235</f>
        <v>0.3784378368566038</v>
      </c>
      <c r="N8" s="89">
        <f>'HP Conversions'!N235/'HP Conversions'!$K235</f>
        <v>12.418640267162505</v>
      </c>
      <c r="O8" s="89">
        <f>'HP Conversions'!O235/'HP Conversions'!$K235</f>
        <v>3.7060472844016616</v>
      </c>
      <c r="P8" s="89">
        <f>'HP Conversions'!P235/'HP Conversions'!$K235</f>
        <v>0.7496241223951345</v>
      </c>
      <c r="Q8" s="89">
        <f>'HP Conversions'!N235/'HP Conversions'!$K235</f>
        <v>12.418640267162505</v>
      </c>
      <c r="R8" s="84">
        <f>'HP Conversions'!S235/'HP Conversions'!$K235</f>
        <v>-0.8382942883403102</v>
      </c>
      <c r="S8" s="84">
        <f>'HP Conversions'!T235/'HP Conversions'!$K235</f>
        <v>0.051956431995805616</v>
      </c>
      <c r="T8" s="84">
        <f>'HP Conversions'!U235/'HP Conversions'!$K235</f>
        <v>-0.057010003491705256</v>
      </c>
      <c r="U8" s="84">
        <f>'HP Conversions'!V235/'HP Conversions'!$K235</f>
        <v>-0.8457038797207282</v>
      </c>
      <c r="V8" s="84">
        <f t="shared" si="0"/>
        <v>-13.264344146883234</v>
      </c>
      <c r="W8" s="85">
        <f t="shared" si="1"/>
        <v>-0.06809955530775354</v>
      </c>
      <c r="X8" s="85">
        <f>'HP Conversions'!I235</f>
        <v>0.10203140071649518</v>
      </c>
      <c r="Y8" s="90">
        <f>'HP Conversions'!M235</f>
        <v>0.25017181038856506</v>
      </c>
      <c r="Z8" s="85">
        <f>'HP Conversions'!Y235/'HP Conversions'!K235</f>
        <v>0.22897693714538825</v>
      </c>
      <c r="AA8" s="84" t="s">
        <v>143</v>
      </c>
      <c r="AB8" s="91" t="s">
        <v>144</v>
      </c>
      <c r="AC8" s="84">
        <f>'HP Conversions'!Z235/'HP Conversions'!$K235</f>
        <v>0</v>
      </c>
      <c r="AD8" s="84">
        <f>'HP Conversions'!AA235/'HP Conversions'!$K235</f>
        <v>0</v>
      </c>
      <c r="AE8" s="84">
        <f>('HP Conversions'!Q235/'HP Conversions'!$K235)</f>
        <v>16.874310839904112</v>
      </c>
      <c r="AF8" s="84">
        <f>'HP Conversions'!AB235/'HP Conversions'!$K235</f>
        <v>-0.6167269438637087</v>
      </c>
      <c r="AG8" s="84">
        <f t="shared" si="2"/>
        <v>-17.49103778376782</v>
      </c>
      <c r="AH8" s="85">
        <f t="shared" si="3"/>
        <v>-0.03654827445783933</v>
      </c>
      <c r="AI8" s="97" t="s">
        <v>145</v>
      </c>
      <c r="AJ8" s="97" t="s">
        <v>146</v>
      </c>
    </row>
    <row r="9" spans="1:36" ht="56.25">
      <c r="A9" s="88" t="str">
        <f>'HP Conversions'!B236</f>
        <v>Post93 Manufactured Home NonSGC Convert FAF w/CAC to HP w/o PTCS - Zone 3 Heat - Zone 2 Cool</v>
      </c>
      <c r="B9" s="81" t="str">
        <f>VLOOKUP($A9,LookupTable!$A$4:$D$57,2,0)</f>
        <v>Heat Pump  must be rated HSPF 8.0 or higher and SEER 12 or higher. Heat pumps must be installed in substantial compliance with the RTF's  Appendix H - "Air Source Heat Pump Installation Standards." </v>
      </c>
      <c r="C9" s="81" t="str">
        <f>VLOOKUP($A9,LookupTable!$A$4:$D$57,3,0)</f>
        <v>Manufactured Home with Electric Forced-Air Furnaces with existing Central Air Conditioning built post 1993, Non-SGC</v>
      </c>
      <c r="D9" s="81" t="str">
        <f>VLOOKUP($A9,LookupTable!$A$4:$D$57,4,0)</f>
        <v>Heating Zone 3 - Cooling Zone 2</v>
      </c>
      <c r="E9" s="82">
        <f>'HP Conversions'!E236</f>
        <v>3235</v>
      </c>
      <c r="F9" s="82">
        <f>'HP Conversions'!F236</f>
        <v>0.82</v>
      </c>
      <c r="G9" s="82">
        <f>'HP Conversions'!G236</f>
        <v>15.566636085510254</v>
      </c>
      <c r="H9" s="83">
        <f>'HP Conversions'!C236</f>
        <v>18</v>
      </c>
      <c r="I9" s="83" t="s">
        <v>142</v>
      </c>
      <c r="J9" s="95">
        <f>'HP Conversions'!D236</f>
        <v>7211.7754579818975</v>
      </c>
      <c r="K9" s="95">
        <f>'HP Conversions'!K236</f>
        <v>7761.673336653016</v>
      </c>
      <c r="L9" s="90">
        <f>'HP Conversions'!J236</f>
        <v>0.3479841649532318</v>
      </c>
      <c r="M9" s="90">
        <f>'HP Conversions'!L236</f>
        <v>1.9514330494130308</v>
      </c>
      <c r="N9" s="89">
        <f>'HP Conversions'!N236/'HP Conversions'!$K236</f>
        <v>0.41679165689870845</v>
      </c>
      <c r="O9" s="89">
        <f>'HP Conversions'!O236/'HP Conversions'!$K236</f>
        <v>0.0012643689362228387</v>
      </c>
      <c r="P9" s="89">
        <f>'HP Conversions'!P236/'HP Conversions'!$K236</f>
        <v>0.0020055773298265204</v>
      </c>
      <c r="Q9" s="89">
        <f>'HP Conversions'!N236/'HP Conversions'!$K236</f>
        <v>0.41679165689870845</v>
      </c>
      <c r="R9" s="84">
        <f>'HP Conversions'!S236/'HP Conversions'!$K236</f>
        <v>0.3536587715175335</v>
      </c>
      <c r="S9" s="84">
        <f>'HP Conversions'!T236/'HP Conversions'!$K236</f>
        <v>0.008991732907015472</v>
      </c>
      <c r="T9" s="84">
        <f>'HP Conversions'!U236/'HP Conversions'!$K236</f>
        <v>0.05264651226532875</v>
      </c>
      <c r="U9" s="84">
        <f>'HP Conversions'!V236/'HP Conversions'!$K236</f>
        <v>0.4148892765039724</v>
      </c>
      <c r="V9" s="84">
        <f t="shared" si="0"/>
        <v>-0.0019023803947360585</v>
      </c>
      <c r="W9" s="85">
        <f t="shared" si="1"/>
        <v>0.9954356562487565</v>
      </c>
      <c r="X9" s="85">
        <f>'HP Conversions'!I236</f>
        <v>0.15823715445632902</v>
      </c>
      <c r="Y9" s="90">
        <f>'HP Conversions'!M236</f>
        <v>5.5999979972839355</v>
      </c>
      <c r="Z9" s="85">
        <f>'HP Conversions'!Y236/'HP Conversions'!K236</f>
        <v>0.1720229302501647</v>
      </c>
      <c r="AA9" s="84" t="s">
        <v>143</v>
      </c>
      <c r="AB9" s="91" t="s">
        <v>144</v>
      </c>
      <c r="AC9" s="84">
        <f>'HP Conversions'!Z236/'HP Conversions'!$K236</f>
        <v>0</v>
      </c>
      <c r="AD9" s="84">
        <f>'HP Conversions'!AA236/'HP Conversions'!$K236</f>
        <v>0</v>
      </c>
      <c r="AE9" s="84">
        <f>('HP Conversions'!Q236/'HP Conversions'!$K236)</f>
        <v>0.42006159212839783</v>
      </c>
      <c r="AF9" s="84">
        <f>'HP Conversions'!AB236/'HP Conversions'!$K236</f>
        <v>0.5869122160714233</v>
      </c>
      <c r="AG9" s="84">
        <f t="shared" si="2"/>
        <v>0.16685062394302547</v>
      </c>
      <c r="AH9" s="85">
        <f t="shared" si="3"/>
        <v>1.3972051410309019</v>
      </c>
      <c r="AI9" s="97" t="s">
        <v>145</v>
      </c>
      <c r="AJ9" s="97" t="s">
        <v>146</v>
      </c>
    </row>
    <row r="10" spans="1:36" ht="56.25">
      <c r="A10" s="88" t="str">
        <f>'HP Conversions'!B237</f>
        <v>Post93 Manufactured Home NonSGC Convert FAF w/CAC to HP w/o PTCS - Zone 3 Heat - Zone 1 Cool</v>
      </c>
      <c r="B10" s="81" t="str">
        <f>VLOOKUP($A10,LookupTable!$A$4:$D$57,2,0)</f>
        <v>Heat Pump  must be rated HSPF 8.0 or higher and SEER 12 or higher. Heat pumps must be installed in substantial compliance with the RTF's  Appendix H - "Air Source Heat Pump Installation Standards." </v>
      </c>
      <c r="C10" s="81" t="str">
        <f>VLOOKUP($A10,LookupTable!$A$4:$D$57,3,0)</f>
        <v>Manufactured Home with Electric Forced-Air Furnaces with existing Central Air Conditioning built post 1993, Non-SGC</v>
      </c>
      <c r="D10" s="81" t="str">
        <f>VLOOKUP($A10,LookupTable!$A$4:$D$57,4,0)</f>
        <v>Heating Zone 3 - Cooling Zone 1</v>
      </c>
      <c r="E10" s="82">
        <f>'HP Conversions'!E237</f>
        <v>3235</v>
      </c>
      <c r="F10" s="82">
        <f>'HP Conversions'!F237</f>
        <v>0.82</v>
      </c>
      <c r="G10" s="82">
        <f>'HP Conversions'!G237</f>
        <v>15.566636085510254</v>
      </c>
      <c r="H10" s="83">
        <f>'HP Conversions'!C237</f>
        <v>18</v>
      </c>
      <c r="I10" s="83" t="s">
        <v>142</v>
      </c>
      <c r="J10" s="95">
        <f>'HP Conversions'!D237</f>
        <v>7171.876131382571</v>
      </c>
      <c r="K10" s="95">
        <f>'HP Conversions'!K237</f>
        <v>7718.731686400491</v>
      </c>
      <c r="L10" s="90">
        <f>'HP Conversions'!J237</f>
        <v>0.3499201238155365</v>
      </c>
      <c r="M10" s="90">
        <f>'HP Conversions'!L237</f>
        <v>1.9514330494130308</v>
      </c>
      <c r="N10" s="89">
        <f>'HP Conversions'!N237/'HP Conversions'!$K237</f>
        <v>0.4191103955575802</v>
      </c>
      <c r="O10" s="89">
        <f>'HP Conversions'!O237/'HP Conversions'!$K237</f>
        <v>0.0012714030048827324</v>
      </c>
      <c r="P10" s="89">
        <f>'HP Conversions'!P237/'HP Conversions'!$K237</f>
        <v>0.0020167349660484843</v>
      </c>
      <c r="Q10" s="89">
        <f>'HP Conversions'!N237/'HP Conversions'!$K237</f>
        <v>0.4191103955575802</v>
      </c>
      <c r="R10" s="84">
        <f>'HP Conversions'!S237/'HP Conversions'!$K237</f>
        <v>0.3518622684505359</v>
      </c>
      <c r="S10" s="84">
        <f>'HP Conversions'!T237/'HP Conversions'!$K237</f>
        <v>0.009041756649949493</v>
      </c>
      <c r="T10" s="84">
        <f>'HP Conversions'!U237/'HP Conversions'!$K237</f>
        <v>0.052477968006824506</v>
      </c>
      <c r="U10" s="84">
        <f>'HP Conversions'!V237/'HP Conversions'!$K237</f>
        <v>0.41297198441527655</v>
      </c>
      <c r="V10" s="84">
        <f t="shared" si="0"/>
        <v>-0.006138411142303624</v>
      </c>
      <c r="W10" s="85">
        <f t="shared" si="1"/>
        <v>0.9853537129897789</v>
      </c>
      <c r="X10" s="85">
        <f>'HP Conversions'!I237</f>
        <v>0.15817171417159925</v>
      </c>
      <c r="Y10" s="90">
        <f>'HP Conversions'!M237</f>
        <v>5.571162700653076</v>
      </c>
      <c r="Z10" s="85">
        <f>'HP Conversions'!Y237/'HP Conversions'!K237</f>
        <v>0.17208923990526082</v>
      </c>
      <c r="AA10" s="84" t="s">
        <v>143</v>
      </c>
      <c r="AB10" s="91" t="s">
        <v>144</v>
      </c>
      <c r="AC10" s="84">
        <f>'HP Conversions'!Z237/'HP Conversions'!$K237</f>
        <v>0</v>
      </c>
      <c r="AD10" s="84">
        <f>'HP Conversions'!AA237/'HP Conversions'!$K237</f>
        <v>0</v>
      </c>
      <c r="AE10" s="84">
        <f>('HP Conversions'!Q237/'HP Conversions'!$K237)</f>
        <v>0.4223985224307528</v>
      </c>
      <c r="AF10" s="84">
        <f>'HP Conversions'!AB237/'HP Conversions'!$K237</f>
        <v>0.5850612312407549</v>
      </c>
      <c r="AG10" s="84">
        <f t="shared" si="2"/>
        <v>0.1626627088100021</v>
      </c>
      <c r="AH10" s="85">
        <f t="shared" si="3"/>
        <v>1.3850929872432702</v>
      </c>
      <c r="AI10" s="97" t="s">
        <v>145</v>
      </c>
      <c r="AJ10" s="97" t="s">
        <v>146</v>
      </c>
    </row>
    <row r="11" spans="1:36" ht="45">
      <c r="A11" s="88" t="str">
        <f>'HP Conversions'!B238</f>
        <v>SGC Manufactured Home Convert FAF w/CAC to HP w/o PTCS - Zone 3 Heat - Zone 3 Cool</v>
      </c>
      <c r="B11" s="81" t="str">
        <f>VLOOKUP($A11,LookupTable!$A$4:$D$57,2,0)</f>
        <v>Heat Pump  must be rated HSPF 8.0 or higher and SEER 12 or higher. Heat pumps must be installed in substantial compliance with the RTF's  Appendix H - "Air Source Heat Pump Installation Standards." </v>
      </c>
      <c r="C11" s="81" t="str">
        <f>VLOOKUP($A11,LookupTable!$A$4:$D$57,3,0)</f>
        <v>SGC Manufactured Home with Electric Forced-Air Furnaces with existing Central Air Conditioning</v>
      </c>
      <c r="D11" s="81" t="str">
        <f>VLOOKUP($A11,LookupTable!$A$4:$D$57,4,0)</f>
        <v>Heating Zone 3 - Cooling Zone 3</v>
      </c>
      <c r="E11" s="82">
        <f>'HP Conversions'!E238</f>
        <v>2850</v>
      </c>
      <c r="F11" s="82">
        <f>'HP Conversions'!F238</f>
        <v>0.82</v>
      </c>
      <c r="G11" s="82">
        <f>'HP Conversions'!G238</f>
        <v>15.566636085510254</v>
      </c>
      <c r="H11" s="83">
        <f>'HP Conversions'!C238</f>
        <v>18</v>
      </c>
      <c r="I11" s="83" t="s">
        <v>142</v>
      </c>
      <c r="J11" s="95">
        <f>'HP Conversions'!D238</f>
        <v>4633.210144446559</v>
      </c>
      <c r="K11" s="95">
        <f>'HP Conversions'!K238</f>
        <v>4986.49241796061</v>
      </c>
      <c r="L11" s="90">
        <f>'HP Conversions'!J238</f>
        <v>0.3388606905937195</v>
      </c>
      <c r="M11" s="90">
        <f>'HP Conversions'!L238</f>
        <v>1.2208298974572813</v>
      </c>
      <c r="N11" s="89">
        <f>'HP Conversions'!N238/'HP Conversions'!$K238</f>
        <v>0.5715441575470688</v>
      </c>
      <c r="O11" s="89">
        <f>'HP Conversions'!O238/'HP Conversions'!$K238</f>
        <v>0.001968040425495472</v>
      </c>
      <c r="P11" s="89">
        <f>'HP Conversions'!P238/'HP Conversions'!$K238</f>
        <v>0.00312176070486772</v>
      </c>
      <c r="Q11" s="89">
        <f>'HP Conversions'!N238/'HP Conversions'!$K238</f>
        <v>0.5715441575470688</v>
      </c>
      <c r="R11" s="84">
        <f>'HP Conversions'!S238/'HP Conversions'!$K238</f>
        <v>0.3637545407126401</v>
      </c>
      <c r="S11" s="84">
        <f>'HP Conversions'!T238/'HP Conversions'!$K238</f>
        <v>0.00875598705377693</v>
      </c>
      <c r="T11" s="84">
        <f>'HP Conversions'!U238/'HP Conversions'!$K238</f>
        <v>0.05360375306882991</v>
      </c>
      <c r="U11" s="84">
        <f>'HP Conversions'!V238/'HP Conversions'!$K238</f>
        <v>0.4257172293573943</v>
      </c>
      <c r="V11" s="84">
        <f t="shared" si="0"/>
        <v>-0.14582692818967447</v>
      </c>
      <c r="W11" s="85">
        <f t="shared" si="1"/>
        <v>0.7448544854075163</v>
      </c>
      <c r="X11" s="85">
        <f>'HP Conversions'!I238</f>
        <v>0.15854555390961894</v>
      </c>
      <c r="Y11" s="90">
        <f>'HP Conversions'!M238</f>
        <v>3.591186761856079</v>
      </c>
      <c r="Z11" s="85">
        <f>'HP Conversions'!Y238/'HP Conversions'!K238</f>
        <v>0.17171044841802416</v>
      </c>
      <c r="AA11" s="84" t="s">
        <v>143</v>
      </c>
      <c r="AB11" s="91" t="s">
        <v>144</v>
      </c>
      <c r="AC11" s="84">
        <f>'HP Conversions'!Z238/'HP Conversions'!$K238</f>
        <v>0</v>
      </c>
      <c r="AD11" s="84">
        <f>'HP Conversions'!AA238/'HP Conversions'!$K238</f>
        <v>0</v>
      </c>
      <c r="AE11" s="84">
        <f>('HP Conversions'!Q238/'HP Conversions'!$K238)</f>
        <v>0.5766339579738059</v>
      </c>
      <c r="AF11" s="84">
        <f>'HP Conversions'!AB238/'HP Conversions'!$K238</f>
        <v>0.5974276813869123</v>
      </c>
      <c r="AG11" s="84">
        <f t="shared" si="2"/>
        <v>0.02079372341310637</v>
      </c>
      <c r="AH11" s="85">
        <f t="shared" si="3"/>
        <v>1.0360605252700898</v>
      </c>
      <c r="AI11" s="97" t="s">
        <v>145</v>
      </c>
      <c r="AJ11" s="97" t="s">
        <v>146</v>
      </c>
    </row>
    <row r="12" spans="1:36" ht="45">
      <c r="A12" s="88" t="str">
        <f>'HP Conversions'!B239</f>
        <v>SGC Manufactured Home Convert FAF w/CAC to HP w/o PTCS - Zone 3 Heat - Zone 2 Cool</v>
      </c>
      <c r="B12" s="81" t="str">
        <f>VLOOKUP($A12,LookupTable!$A$4:$D$57,2,0)</f>
        <v>Heat Pump  must be rated HSPF 8.0 or higher and SEER 12 or higher. Heat pumps must be installed in substantial compliance with the RTF's  Appendix H - "Air Source Heat Pump Installation Standards." </v>
      </c>
      <c r="C12" s="81" t="str">
        <f>VLOOKUP($A12,LookupTable!$A$4:$D$57,3,0)</f>
        <v>SGC Manufactured Home with Electric Forced-Air Furnaces with existing Central Air Conditioning</v>
      </c>
      <c r="D12" s="81" t="str">
        <f>VLOOKUP($A12,LookupTable!$A$4:$D$57,4,0)</f>
        <v>Heating Zone 3 - Cooling Zone 2</v>
      </c>
      <c r="E12" s="82">
        <f>'HP Conversions'!E239</f>
        <v>2850</v>
      </c>
      <c r="F12" s="82">
        <f>'HP Conversions'!F239</f>
        <v>0.82</v>
      </c>
      <c r="G12" s="82">
        <f>'HP Conversions'!G239</f>
        <v>15.566636085510254</v>
      </c>
      <c r="H12" s="83">
        <f>'HP Conversions'!C239</f>
        <v>18</v>
      </c>
      <c r="I12" s="83" t="s">
        <v>142</v>
      </c>
      <c r="J12" s="95">
        <f>'HP Conversions'!D239</f>
        <v>4567.73856114365</v>
      </c>
      <c r="K12" s="95">
        <f>'HP Conversions'!K239</f>
        <v>4916.028626430854</v>
      </c>
      <c r="L12" s="90">
        <f>'HP Conversions'!J239</f>
        <v>0.3437177538871765</v>
      </c>
      <c r="M12" s="90">
        <f>'HP Conversions'!L239</f>
        <v>1.2208298974572813</v>
      </c>
      <c r="N12" s="89">
        <f>'HP Conversions'!N239/'HP Conversions'!$K239</f>
        <v>0.5797363735465686</v>
      </c>
      <c r="O12" s="89">
        <f>'HP Conversions'!O239/'HP Conversions'!$K239</f>
        <v>0.0019962492909847127</v>
      </c>
      <c r="P12" s="89">
        <f>'HP Conversions'!P239/'HP Conversions'!$K239</f>
        <v>0.003166506395389316</v>
      </c>
      <c r="Q12" s="89">
        <f>'HP Conversions'!N239/'HP Conversions'!$K239</f>
        <v>0.5797363735465686</v>
      </c>
      <c r="R12" s="84">
        <f>'HP Conversions'!S239/'HP Conversions'!$K239</f>
        <v>0.35676329684893543</v>
      </c>
      <c r="S12" s="84">
        <f>'HP Conversions'!T239/'HP Conversions'!$K239</f>
        <v>0.008881490807574742</v>
      </c>
      <c r="T12" s="84">
        <f>'HP Conversions'!U239/'HP Conversions'!$K239</f>
        <v>0.05293249310391247</v>
      </c>
      <c r="U12" s="84">
        <f>'HP Conversions'!V239/'HP Conversions'!$K239</f>
        <v>0.4181745371837114</v>
      </c>
      <c r="V12" s="84">
        <f t="shared" si="0"/>
        <v>-0.1615618363628572</v>
      </c>
      <c r="W12" s="85">
        <f t="shared" si="1"/>
        <v>0.7213184410450324</v>
      </c>
      <c r="X12" s="85">
        <f>'HP Conversions'!I239</f>
        <v>0.15838137185073872</v>
      </c>
      <c r="Y12" s="90">
        <f>'HP Conversions'!M239</f>
        <v>3.543870210647583</v>
      </c>
      <c r="Z12" s="85">
        <f>'HP Conversions'!Y239/'HP Conversions'!K239</f>
        <v>0.17187681748589045</v>
      </c>
      <c r="AA12" s="84" t="s">
        <v>143</v>
      </c>
      <c r="AB12" s="91" t="s">
        <v>144</v>
      </c>
      <c r="AC12" s="84">
        <f>'HP Conversions'!Z239/'HP Conversions'!$K239</f>
        <v>0</v>
      </c>
      <c r="AD12" s="84">
        <f>'HP Conversions'!AA239/'HP Conversions'!$K239</f>
        <v>0</v>
      </c>
      <c r="AE12" s="84">
        <f>('HP Conversions'!Q239/'HP Conversions'!$K239)</f>
        <v>0.5848991285192312</v>
      </c>
      <c r="AF12" s="84">
        <f>'HP Conversions'!AB239/'HP Conversions'!$K239</f>
        <v>0.5900513794937418</v>
      </c>
      <c r="AG12" s="84">
        <f t="shared" si="2"/>
        <v>0.005152250974510553</v>
      </c>
      <c r="AH12" s="85">
        <f t="shared" si="3"/>
        <v>1.0088087855209398</v>
      </c>
      <c r="AI12" s="97" t="s">
        <v>145</v>
      </c>
      <c r="AJ12" s="97" t="s">
        <v>146</v>
      </c>
    </row>
    <row r="13" spans="1:36" ht="56.25">
      <c r="A13" s="88" t="str">
        <f>'HP Conversions'!B240</f>
        <v>Pre94 Manufactured Home Convert FAF w/CAC to HP w/o PTCS - Zone 3 Heat - Zone 3 Cool</v>
      </c>
      <c r="B13" s="81" t="str">
        <f>VLOOKUP($A13,LookupTable!$A$4:$D$57,2,0)</f>
        <v>Heat Pump  must be rated HSPF 8.0 or higher and SEER 12 or higher. Heat pumps must be installed in substantial compliance with the RTF's  Appendix H - "Air Source Heat Pump Installation Standards." </v>
      </c>
      <c r="C13" s="81" t="str">
        <f>VLOOKUP($A13,LookupTable!$A$4:$D$57,3,0)</f>
        <v>Manufactured Home with Electric Forced-Air Furnaces with existing Central Air Conditioning built prior to 1994, NonSGC</v>
      </c>
      <c r="D13" s="81" t="str">
        <f>VLOOKUP($A13,LookupTable!$A$4:$D$57,4,0)</f>
        <v>Heating Zone 3 - Cooling Zone 3</v>
      </c>
      <c r="E13" s="82">
        <f>'HP Conversions'!E240</f>
        <v>3345.21</v>
      </c>
      <c r="F13" s="82">
        <f>'HP Conversions'!F240</f>
        <v>0.82</v>
      </c>
      <c r="G13" s="82">
        <f>'HP Conversions'!G240</f>
        <v>15.566636085510254</v>
      </c>
      <c r="H13" s="83">
        <f>'HP Conversions'!C240</f>
        <v>18</v>
      </c>
      <c r="I13" s="83" t="s">
        <v>142</v>
      </c>
      <c r="J13" s="95">
        <f>'HP Conversions'!D240</f>
        <v>5289.230638956713</v>
      </c>
      <c r="K13" s="95">
        <f>'HP Conversions'!K240</f>
        <v>5692.534475177162</v>
      </c>
      <c r="L13" s="90">
        <f>'HP Conversions'!J240</f>
        <v>0.34264329075813293</v>
      </c>
      <c r="M13" s="90">
        <f>'HP Conversions'!L240</f>
        <v>1.4092456384233456</v>
      </c>
      <c r="N13" s="89">
        <f>'HP Conversions'!N240/'HP Conversions'!$K240</f>
        <v>0.5876487403623212</v>
      </c>
      <c r="O13" s="89">
        <f>'HP Conversions'!O240/'HP Conversions'!$K240</f>
        <v>0.0017239454065261022</v>
      </c>
      <c r="P13" s="89">
        <f>'HP Conversions'!P240/'HP Conversions'!$K240</f>
        <v>0.002734570366396559</v>
      </c>
      <c r="Q13" s="89">
        <f>'HP Conversions'!N240/'HP Conversions'!$K240</f>
        <v>0.5876487403623212</v>
      </c>
      <c r="R13" s="84">
        <f>'HP Conversions'!S240/'HP Conversions'!$K240</f>
        <v>0.36019187358352933</v>
      </c>
      <c r="S13" s="84">
        <f>'HP Conversions'!T240/'HP Conversions'!$K240</f>
        <v>0.008853727053239578</v>
      </c>
      <c r="T13" s="84">
        <f>'HP Conversions'!U240/'HP Conversions'!$K240</f>
        <v>0.05326918354919969</v>
      </c>
      <c r="U13" s="84">
        <f>'HP Conversions'!V240/'HP Conversions'!$K240</f>
        <v>0.42191330447182473</v>
      </c>
      <c r="V13" s="84">
        <f t="shared" si="0"/>
        <v>-0.16573543589049644</v>
      </c>
      <c r="W13" s="85">
        <f t="shared" si="1"/>
        <v>0.7179685337395423</v>
      </c>
      <c r="X13" s="85">
        <f>'HP Conversions'!I240</f>
        <v>0.1584176914799583</v>
      </c>
      <c r="Y13" s="90">
        <f>'HP Conversions'!M240</f>
        <v>4.102759838104248</v>
      </c>
      <c r="Z13" s="85">
        <f>'HP Conversions'!Y240/'HP Conversions'!K240</f>
        <v>0.1718400240694239</v>
      </c>
      <c r="AA13" s="84" t="s">
        <v>143</v>
      </c>
      <c r="AB13" s="91" t="s">
        <v>144</v>
      </c>
      <c r="AC13" s="84">
        <f>'HP Conversions'!Z240/'HP Conversions'!$K240</f>
        <v>0</v>
      </c>
      <c r="AD13" s="84">
        <f>'HP Conversions'!AA240/'HP Conversions'!$K240</f>
        <v>0</v>
      </c>
      <c r="AE13" s="84">
        <f>('HP Conversions'!Q240/'HP Conversions'!$K240)</f>
        <v>0.5921072729819922</v>
      </c>
      <c r="AF13" s="84">
        <f>'HP Conversions'!AB240/'HP Conversions'!$K240</f>
        <v>0.5937533090716037</v>
      </c>
      <c r="AG13" s="84">
        <f t="shared" si="2"/>
        <v>0.0016460360896115578</v>
      </c>
      <c r="AH13" s="85">
        <f t="shared" si="3"/>
        <v>1.0027799626262346</v>
      </c>
      <c r="AI13" s="97" t="s">
        <v>145</v>
      </c>
      <c r="AJ13" s="97" t="s">
        <v>146</v>
      </c>
    </row>
    <row r="14" spans="1:36" ht="45">
      <c r="A14" s="88" t="str">
        <f>'HP Conversions'!B241</f>
        <v>SGC Manufactured Home Convert FAF w/CAC to HP w/o PTCS - Zone 3 Heat - Zone 1 Cool</v>
      </c>
      <c r="B14" s="81" t="str">
        <f>VLOOKUP($A14,LookupTable!$A$4:$D$57,2,0)</f>
        <v>Heat Pump  must be rated HSPF 8.0 or higher and SEER 12 or higher. Heat pumps must be installed in substantial compliance with the RTF's  Appendix H - "Air Source Heat Pump Installation Standards." </v>
      </c>
      <c r="C14" s="81" t="str">
        <f>VLOOKUP($A14,LookupTable!$A$4:$D$57,3,0)</f>
        <v>SGC Manufactured Home with Electric Forced-Air Furnaces with existing Central Air Conditioning</v>
      </c>
      <c r="D14" s="81" t="str">
        <f>VLOOKUP($A14,LookupTable!$A$4:$D$57,4,0)</f>
        <v>Heating Zone 3 - Cooling Zone 1</v>
      </c>
      <c r="E14" s="82">
        <f>'HP Conversions'!E241</f>
        <v>2850</v>
      </c>
      <c r="F14" s="82">
        <f>'HP Conversions'!F241</f>
        <v>0.82</v>
      </c>
      <c r="G14" s="82">
        <f>'HP Conversions'!G241</f>
        <v>15.566636085510254</v>
      </c>
      <c r="H14" s="83">
        <f>'HP Conversions'!C241</f>
        <v>18</v>
      </c>
      <c r="I14" s="83" t="s">
        <v>142</v>
      </c>
      <c r="J14" s="95">
        <f>'HP Conversions'!D241</f>
        <v>4537.220318788059</v>
      </c>
      <c r="K14" s="95">
        <f>'HP Conversions'!K241</f>
        <v>4883.183368095649</v>
      </c>
      <c r="L14" s="90">
        <f>'HP Conversions'!J241</f>
        <v>0.346029669046402</v>
      </c>
      <c r="M14" s="90">
        <f>'HP Conversions'!L241</f>
        <v>1.2208298974572813</v>
      </c>
      <c r="N14" s="89">
        <f>'HP Conversions'!N241/'HP Conversions'!$K241</f>
        <v>0.5836357951984077</v>
      </c>
      <c r="O14" s="89">
        <f>'HP Conversions'!O241/'HP Conversions'!$K241</f>
        <v>0.002009676459026824</v>
      </c>
      <c r="P14" s="89">
        <f>'HP Conversions'!P241/'HP Conversions'!$K241</f>
        <v>0.0031878049444579743</v>
      </c>
      <c r="Q14" s="89">
        <f>'HP Conversions'!N241/'HP Conversions'!$K241</f>
        <v>0.5836357951984077</v>
      </c>
      <c r="R14" s="84">
        <f>'HP Conversions'!S241/'HP Conversions'!$K241</f>
        <v>0.3543962216896104</v>
      </c>
      <c r="S14" s="84">
        <f>'HP Conversions'!T241/'HP Conversions'!$K241</f>
        <v>0.008941229473520091</v>
      </c>
      <c r="T14" s="84">
        <f>'HP Conversions'!U241/'HP Conversions'!$K241</f>
        <v>0.05270904654835879</v>
      </c>
      <c r="U14" s="84">
        <f>'HP Conversions'!V241/'HP Conversions'!$K241</f>
        <v>0.41564104735000135</v>
      </c>
      <c r="V14" s="84">
        <f t="shared" si="0"/>
        <v>-0.16799474784840635</v>
      </c>
      <c r="W14" s="85">
        <f t="shared" si="1"/>
        <v>0.7121582513778197</v>
      </c>
      <c r="X14" s="85">
        <f>'HP Conversions'!I241</f>
        <v>0.15830322265700653</v>
      </c>
      <c r="Y14" s="90">
        <f>'HP Conversions'!M241</f>
        <v>3.5218145847320557</v>
      </c>
      <c r="Z14" s="85">
        <f>'HP Conversions'!Y241/'HP Conversions'!K241</f>
        <v>0.1719560017906405</v>
      </c>
      <c r="AA14" s="84" t="s">
        <v>143</v>
      </c>
      <c r="AB14" s="91" t="s">
        <v>144</v>
      </c>
      <c r="AC14" s="84">
        <f>'HP Conversions'!Z241/'HP Conversions'!$K241</f>
        <v>0</v>
      </c>
      <c r="AD14" s="84">
        <f>'HP Conversions'!AA241/'HP Conversions'!$K241</f>
        <v>0</v>
      </c>
      <c r="AE14" s="84">
        <f>('HP Conversions'!Q241/'HP Conversions'!$K241)</f>
        <v>0.5888332758833804</v>
      </c>
      <c r="AF14" s="84">
        <f>'HP Conversions'!AB241/'HP Conversions'!$K241</f>
        <v>0.5875970697779144</v>
      </c>
      <c r="AG14" s="84">
        <f t="shared" si="2"/>
        <v>-0.0012362061054660423</v>
      </c>
      <c r="AH14" s="85">
        <f t="shared" si="3"/>
        <v>0.9979005838221159</v>
      </c>
      <c r="AI14" s="97" t="s">
        <v>145</v>
      </c>
      <c r="AJ14" s="97" t="s">
        <v>146</v>
      </c>
    </row>
    <row r="15" spans="1:36" ht="56.25">
      <c r="A15" s="88" t="str">
        <f>'HP Conversions'!B242</f>
        <v>Pre94 Manufactured Home Convert FAF w/CAC to HP w/o PTCS - Zone 3 Heat - Zone 2 Cool</v>
      </c>
      <c r="B15" s="81" t="str">
        <f>VLOOKUP($A15,LookupTable!$A$4:$D$57,2,0)</f>
        <v>Heat Pump  must be rated HSPF 8.0 or higher and SEER 12 or higher. Heat pumps must be installed in substantial compliance with the RTF's  Appendix H - "Air Source Heat Pump Installation Standards." </v>
      </c>
      <c r="C15" s="81" t="str">
        <f>VLOOKUP($A15,LookupTable!$A$4:$D$57,3,0)</f>
        <v>Manufactured Home with Electric Forced-Air Furnaces with existing Central Air Conditioning built prior to 1994, NonSGC</v>
      </c>
      <c r="D15" s="81" t="str">
        <f>VLOOKUP($A15,LookupTable!$A$4:$D$57,4,0)</f>
        <v>Heating Zone 3 - Cooling Zone 2</v>
      </c>
      <c r="E15" s="82">
        <f>'HP Conversions'!E242</f>
        <v>3345.21</v>
      </c>
      <c r="F15" s="82">
        <f>'HP Conversions'!F242</f>
        <v>0.82</v>
      </c>
      <c r="G15" s="82">
        <f>'HP Conversions'!G242</f>
        <v>15.566636085510254</v>
      </c>
      <c r="H15" s="83">
        <f>'HP Conversions'!C242</f>
        <v>18</v>
      </c>
      <c r="I15" s="83" t="s">
        <v>142</v>
      </c>
      <c r="J15" s="95">
        <f>'HP Conversions'!D242</f>
        <v>5219.784912645924</v>
      </c>
      <c r="K15" s="95">
        <f>'HP Conversions'!K242</f>
        <v>5617.7935122351755</v>
      </c>
      <c r="L15" s="90">
        <f>'HP Conversions'!J242</f>
        <v>0.3472019135951996</v>
      </c>
      <c r="M15" s="90">
        <f>'HP Conversions'!L242</f>
        <v>1.4092456384233456</v>
      </c>
      <c r="N15" s="89">
        <f>'HP Conversions'!N242/'HP Conversions'!$K242</f>
        <v>0.5954670114736867</v>
      </c>
      <c r="O15" s="89">
        <f>'HP Conversions'!O242/'HP Conversions'!$K242</f>
        <v>0.0017468813402628175</v>
      </c>
      <c r="P15" s="89">
        <f>'HP Conversions'!P242/'HP Conversions'!$K242</f>
        <v>0.0027709519852602573</v>
      </c>
      <c r="Q15" s="89">
        <f>'HP Conversions'!N242/'HP Conversions'!$K242</f>
        <v>0.5954670114736867</v>
      </c>
      <c r="R15" s="84">
        <f>'HP Conversions'!S242/'HP Conversions'!$K242</f>
        <v>0.3542279849941214</v>
      </c>
      <c r="S15" s="84">
        <f>'HP Conversions'!T242/'HP Conversions'!$K242</f>
        <v>0.008971519934758527</v>
      </c>
      <c r="T15" s="84">
        <f>'HP Conversions'!U242/'HP Conversions'!$K242</f>
        <v>0.05269894989961368</v>
      </c>
      <c r="U15" s="84">
        <f>'HP Conversions'!V242/'HP Conversions'!$K242</f>
        <v>0.41549163030168307</v>
      </c>
      <c r="V15" s="84">
        <f t="shared" si="0"/>
        <v>-0.17997538117200368</v>
      </c>
      <c r="W15" s="85">
        <f t="shared" si="1"/>
        <v>0.6977575957959568</v>
      </c>
      <c r="X15" s="85">
        <f>'HP Conversions'!I242</f>
        <v>0.1582635966578553</v>
      </c>
      <c r="Y15" s="90">
        <f>'HP Conversions'!M242</f>
        <v>4.0525712966918945</v>
      </c>
      <c r="Z15" s="85">
        <f>'HP Conversions'!Y242/'HP Conversions'!K242</f>
        <v>0.17199616727320352</v>
      </c>
      <c r="AA15" s="84" t="s">
        <v>143</v>
      </c>
      <c r="AB15" s="91" t="s">
        <v>144</v>
      </c>
      <c r="AC15" s="84">
        <f>'HP Conversions'!Z242/'HP Conversions'!$K242</f>
        <v>0</v>
      </c>
      <c r="AD15" s="84">
        <f>'HP Conversions'!AA242/'HP Conversions'!$K242</f>
        <v>0</v>
      </c>
      <c r="AE15" s="84">
        <f>('HP Conversions'!Q242/'HP Conversions'!$K242)</f>
        <v>0.5999848618700927</v>
      </c>
      <c r="AF15" s="84">
        <f>'HP Conversions'!AB242/'HP Conversions'!$K242</f>
        <v>0.5874878182543081</v>
      </c>
      <c r="AG15" s="84">
        <f t="shared" si="2"/>
        <v>-0.012497043615784631</v>
      </c>
      <c r="AH15" s="85">
        <f t="shared" si="3"/>
        <v>0.9791710684552397</v>
      </c>
      <c r="AI15" s="97" t="s">
        <v>145</v>
      </c>
      <c r="AJ15" s="97" t="s">
        <v>146</v>
      </c>
    </row>
    <row r="16" spans="1:36" ht="56.25">
      <c r="A16" s="88" t="str">
        <f>'HP Conversions'!B243</f>
        <v>Pre94 Manufactured Home Convert FAF w/CAC to HP w/o PTCS - Zone 3 Heat - Zone 1 Cool</v>
      </c>
      <c r="B16" s="81" t="str">
        <f>VLOOKUP($A16,LookupTable!$A$4:$D$57,2,0)</f>
        <v>Heat Pump  must be rated HSPF 8.0 or higher and SEER 12 or higher. Heat pumps must be installed in substantial compliance with the RTF's  Appendix H - "Air Source Heat Pump Installation Standards." </v>
      </c>
      <c r="C16" s="81" t="str">
        <f>VLOOKUP($A16,LookupTable!$A$4:$D$57,3,0)</f>
        <v>Manufactured Home with Electric Forced-Air Furnaces with existing Central Air Conditioning built prior to 1994, NonSGC</v>
      </c>
      <c r="D16" s="81" t="str">
        <f>VLOOKUP($A16,LookupTable!$A$4:$D$57,4,0)</f>
        <v>Heating Zone 3 - Cooling Zone 1</v>
      </c>
      <c r="E16" s="82">
        <f>'HP Conversions'!E243</f>
        <v>3345.21</v>
      </c>
      <c r="F16" s="82">
        <f>'HP Conversions'!F243</f>
        <v>0.82</v>
      </c>
      <c r="G16" s="82">
        <f>'HP Conversions'!G243</f>
        <v>15.566636085510254</v>
      </c>
      <c r="H16" s="83">
        <f>'HP Conversions'!C243</f>
        <v>18</v>
      </c>
      <c r="I16" s="83" t="s">
        <v>142</v>
      </c>
      <c r="J16" s="95">
        <f>'HP Conversions'!D243</f>
        <v>5198.79216911541</v>
      </c>
      <c r="K16" s="95">
        <f>'HP Conversions'!K243</f>
        <v>5595.20007201046</v>
      </c>
      <c r="L16" s="90">
        <f>'HP Conversions'!J243</f>
        <v>0.3486039340496063</v>
      </c>
      <c r="M16" s="90">
        <f>'HP Conversions'!L243</f>
        <v>1.4092456384233456</v>
      </c>
      <c r="N16" s="89">
        <f>'HP Conversions'!N243/'HP Conversions'!$K243</f>
        <v>0.5978715096428981</v>
      </c>
      <c r="O16" s="89">
        <f>'HP Conversions'!O243/'HP Conversions'!$K243</f>
        <v>0.001753935254087693</v>
      </c>
      <c r="P16" s="89">
        <f>'HP Conversions'!P243/'HP Conversions'!$K243</f>
        <v>0.0027821411004373383</v>
      </c>
      <c r="Q16" s="89">
        <f>'HP Conversions'!N243/'HP Conversions'!$K243</f>
        <v>0.5978715096428981</v>
      </c>
      <c r="R16" s="84">
        <f>'HP Conversions'!S243/'HP Conversions'!$K243</f>
        <v>0.352719534159688</v>
      </c>
      <c r="S16" s="84">
        <f>'HP Conversions'!T243/'HP Conversions'!$K243</f>
        <v>0.00900774696806602</v>
      </c>
      <c r="T16" s="84">
        <f>'HP Conversions'!U243/'HP Conversions'!$K243</f>
        <v>0.05255614822026884</v>
      </c>
      <c r="U16" s="84">
        <f>'HP Conversions'!V243/'HP Conversions'!$K243</f>
        <v>0.41387496155081394</v>
      </c>
      <c r="V16" s="84">
        <f t="shared" si="0"/>
        <v>-0.1839965480920842</v>
      </c>
      <c r="W16" s="85">
        <f t="shared" si="1"/>
        <v>0.6922473388939653</v>
      </c>
      <c r="X16" s="85">
        <f>'HP Conversions'!I243</f>
        <v>0.1582162050143124</v>
      </c>
      <c r="Y16" s="90">
        <f>'HP Conversions'!M243</f>
        <v>4.037399768829346</v>
      </c>
      <c r="Z16" s="85">
        <f>'HP Conversions'!Y243/'HP Conversions'!K243</f>
        <v>0.17204418620914808</v>
      </c>
      <c r="AA16" s="84" t="s">
        <v>143</v>
      </c>
      <c r="AB16" s="91" t="s">
        <v>144</v>
      </c>
      <c r="AC16" s="84">
        <f>'HP Conversions'!Z243/'HP Conversions'!$K243</f>
        <v>0</v>
      </c>
      <c r="AD16" s="84">
        <f>'HP Conversions'!AA243/'HP Conversions'!$K243</f>
        <v>0</v>
      </c>
      <c r="AE16" s="84">
        <f>('HP Conversions'!Q243/'HP Conversions'!$K243)</f>
        <v>0.6024076031372384</v>
      </c>
      <c r="AF16" s="84">
        <f>'HP Conversions'!AB243/'HP Conversions'!$K243</f>
        <v>0.585919166204102</v>
      </c>
      <c r="AG16" s="84">
        <f t="shared" si="2"/>
        <v>-0.016488436933136397</v>
      </c>
      <c r="AH16" s="85">
        <f t="shared" si="3"/>
        <v>0.9726291022104181</v>
      </c>
      <c r="AI16" s="97" t="s">
        <v>145</v>
      </c>
      <c r="AJ16" s="97" t="s">
        <v>146</v>
      </c>
    </row>
    <row r="17" spans="1:36" ht="45">
      <c r="A17" s="88" t="str">
        <f>'HP Conversions'!B244</f>
        <v>SGC Manufactured Home Convert FAF w/CAC to HP w/o PTCS - Zone 2 Heat - Zone 3 Cool</v>
      </c>
      <c r="B17" s="81" t="str">
        <f>VLOOKUP($A17,LookupTable!$A$4:$D$57,2,0)</f>
        <v>Heat Pump  must be rated HSPF 8.0 or higher and SEER 12 or higher. Heat pumps must be installed in substantial compliance with the RTF's  Appendix H - "Air Source Heat Pump Installation Standards." </v>
      </c>
      <c r="C17" s="81" t="str">
        <f>VLOOKUP($A17,LookupTable!$A$4:$D$57,3,0)</f>
        <v>SGC Manufactured Home with Electric Forced-Air Furnaces with existing Central Air Conditioning</v>
      </c>
      <c r="D17" s="81" t="str">
        <f>VLOOKUP($A17,LookupTable!$A$4:$D$57,4,0)</f>
        <v>Heating Zone 2 - Cooling Zone 3</v>
      </c>
      <c r="E17" s="82">
        <f>'HP Conversions'!E244</f>
        <v>2850</v>
      </c>
      <c r="F17" s="82">
        <f>'HP Conversions'!F244</f>
        <v>0.82</v>
      </c>
      <c r="G17" s="82">
        <f>'HP Conversions'!G244</f>
        <v>15.566636085510254</v>
      </c>
      <c r="H17" s="83">
        <f>'HP Conversions'!C244</f>
        <v>18</v>
      </c>
      <c r="I17" s="83" t="s">
        <v>142</v>
      </c>
      <c r="J17" s="95">
        <f>'HP Conversions'!D244</f>
        <v>4120.604026539686</v>
      </c>
      <c r="K17" s="95">
        <f>'HP Conversions'!K244</f>
        <v>4434.800083563336</v>
      </c>
      <c r="L17" s="90">
        <f>'HP Conversions'!J244</f>
        <v>0.33685293793678284</v>
      </c>
      <c r="M17" s="90">
        <f>'HP Conversions'!L244</f>
        <v>1.0793274028095616</v>
      </c>
      <c r="N17" s="89">
        <f>'HP Conversions'!N244/'HP Conversions'!$K244</f>
        <v>0.6426446636683979</v>
      </c>
      <c r="O17" s="89">
        <f>'HP Conversions'!O244/'HP Conversions'!$K244</f>
        <v>0.0022128660762737156</v>
      </c>
      <c r="P17" s="89">
        <f>'HP Conversions'!P244/'HP Conversions'!$K244</f>
        <v>0.0035101099919260742</v>
      </c>
      <c r="Q17" s="89">
        <f>'HP Conversions'!N244/'HP Conversions'!$K244</f>
        <v>0.6426446636683979</v>
      </c>
      <c r="R17" s="84">
        <f>'HP Conversions'!S244/'HP Conversions'!$K244</f>
        <v>0.36205691531500717</v>
      </c>
      <c r="S17" s="84">
        <f>'HP Conversions'!T244/'HP Conversions'!$K244</f>
        <v>0.00870410799223732</v>
      </c>
      <c r="T17" s="84">
        <f>'HP Conversions'!U244/'HP Conversions'!$K244</f>
        <v>0.053422468721439596</v>
      </c>
      <c r="U17" s="84">
        <f>'HP Conversions'!V244/'HP Conversions'!$K244</f>
        <v>0.4237887963738918</v>
      </c>
      <c r="V17" s="84">
        <f t="shared" si="0"/>
        <v>-0.21885586729450612</v>
      </c>
      <c r="W17" s="85">
        <f t="shared" si="1"/>
        <v>0.6594449784345601</v>
      </c>
      <c r="X17" s="85">
        <f>'HP Conversions'!I244</f>
        <v>0.15861342121012084</v>
      </c>
      <c r="Y17" s="90">
        <f>'HP Conversions'!M244</f>
        <v>3.1925883293151855</v>
      </c>
      <c r="Z17" s="85">
        <f>'HP Conversions'!Y244/'HP Conversions'!K244</f>
        <v>0.17164166542460058</v>
      </c>
      <c r="AA17" s="84" t="s">
        <v>143</v>
      </c>
      <c r="AB17" s="91" t="s">
        <v>144</v>
      </c>
      <c r="AC17" s="84">
        <f>'HP Conversions'!Z244/'HP Conversions'!$K244</f>
        <v>0</v>
      </c>
      <c r="AD17" s="84">
        <f>'HP Conversions'!AA244/'HP Conversions'!$K244</f>
        <v>0</v>
      </c>
      <c r="AE17" s="84">
        <f>('HP Conversions'!Q244/'HP Conversions'!$K244)</f>
        <v>0.64836763894544</v>
      </c>
      <c r="AF17" s="84">
        <f>'HP Conversions'!AB244/'HP Conversions'!$K244</f>
        <v>0.5954304456747138</v>
      </c>
      <c r="AG17" s="84">
        <f t="shared" si="2"/>
        <v>-0.05293719327072621</v>
      </c>
      <c r="AH17" s="85">
        <f t="shared" si="3"/>
        <v>0.9183531223784892</v>
      </c>
      <c r="AI17" s="97" t="s">
        <v>145</v>
      </c>
      <c r="AJ17" s="97" t="s">
        <v>146</v>
      </c>
    </row>
    <row r="18" spans="1:36" ht="56.25">
      <c r="A18" s="88" t="str">
        <f>'HP Conversions'!B245</f>
        <v>Pre94 Manufactured Home Convert FAF w/CAC to HP w/o PTCS - Zone 2 Heat - Zone 3 Cool</v>
      </c>
      <c r="B18" s="81" t="str">
        <f>VLOOKUP($A18,LookupTable!$A$4:$D$57,2,0)</f>
        <v>Heat Pump  must be rated HSPF 8.0 or higher and SEER 12 or higher. Heat pumps must be installed in substantial compliance with the RTF's  Appendix H - "Air Source Heat Pump Installation Standards." </v>
      </c>
      <c r="C18" s="81" t="str">
        <f>VLOOKUP($A18,LookupTable!$A$4:$D$57,3,0)</f>
        <v>Manufactured Home with Electric Forced-Air Furnaces with existing Central Air Conditioning built prior to 1994, NonSGC</v>
      </c>
      <c r="D18" s="81" t="str">
        <f>VLOOKUP($A18,LookupTable!$A$4:$D$57,4,0)</f>
        <v>Heating Zone 2 - Cooling Zone 3</v>
      </c>
      <c r="E18" s="82">
        <f>'HP Conversions'!E245</f>
        <v>3345.21</v>
      </c>
      <c r="F18" s="82">
        <f>'HP Conversions'!F245</f>
        <v>0.82</v>
      </c>
      <c r="G18" s="82">
        <f>'HP Conversions'!G245</f>
        <v>15.566636085510254</v>
      </c>
      <c r="H18" s="83">
        <f>'HP Conversions'!C245</f>
        <v>18</v>
      </c>
      <c r="I18" s="83" t="s">
        <v>142</v>
      </c>
      <c r="J18" s="95">
        <f>'HP Conversions'!D245</f>
        <v>4743.250678508815</v>
      </c>
      <c r="K18" s="95">
        <f>'HP Conversions'!K245</f>
        <v>5104.923542745111</v>
      </c>
      <c r="L18" s="90">
        <f>'HP Conversions'!J245</f>
        <v>0.3412209451198578</v>
      </c>
      <c r="M18" s="90">
        <f>'HP Conversions'!L245</f>
        <v>1.2585304523726861</v>
      </c>
      <c r="N18" s="89">
        <f>'HP Conversions'!N245/'HP Conversions'!$K245</f>
        <v>0.6552910510405214</v>
      </c>
      <c r="O18" s="89">
        <f>'HP Conversions'!O245/'HP Conversions'!$K245</f>
        <v>0.001922383083272583</v>
      </c>
      <c r="P18" s="89">
        <f>'HP Conversions'!P245/'HP Conversions'!$K245</f>
        <v>0.0030493377530860103</v>
      </c>
      <c r="Q18" s="89">
        <f>'HP Conversions'!N245/'HP Conversions'!$K245</f>
        <v>0.6552910510405214</v>
      </c>
      <c r="R18" s="84">
        <f>'HP Conversions'!S245/'HP Conversions'!$K245</f>
        <v>0.3578963496185712</v>
      </c>
      <c r="S18" s="84">
        <f>'HP Conversions'!T245/'HP Conversions'!$K245</f>
        <v>0.008816974215414655</v>
      </c>
      <c r="T18" s="84">
        <f>'HP Conversions'!U245/'HP Conversions'!$K245</f>
        <v>0.05303146773265645</v>
      </c>
      <c r="U18" s="84">
        <f>'HP Conversions'!V245/'HP Conversions'!$K245</f>
        <v>0.4193449789744229</v>
      </c>
      <c r="V18" s="84">
        <f t="shared" si="0"/>
        <v>-0.23594607206609852</v>
      </c>
      <c r="W18" s="85">
        <f t="shared" si="1"/>
        <v>0.6399369841974109</v>
      </c>
      <c r="X18" s="85">
        <f>'HP Conversions'!I245</f>
        <v>0.1584657705702624</v>
      </c>
      <c r="Y18" s="90">
        <f>'HP Conversions'!M245</f>
        <v>3.6782100200653076</v>
      </c>
      <c r="Z18" s="85">
        <f>'HP Conversions'!Y245/'HP Conversions'!K245</f>
        <v>0.1717912628590408</v>
      </c>
      <c r="AA18" s="84" t="s">
        <v>143</v>
      </c>
      <c r="AB18" s="91" t="s">
        <v>144</v>
      </c>
      <c r="AC18" s="84">
        <f>'HP Conversions'!Z245/'HP Conversions'!$K245</f>
        <v>0</v>
      </c>
      <c r="AD18" s="84">
        <f>'HP Conversions'!AA245/'HP Conversions'!$K245</f>
        <v>0</v>
      </c>
      <c r="AE18" s="84">
        <f>('HP Conversions'!Q245/'HP Conversions'!$K245)</f>
        <v>0.660262790662802</v>
      </c>
      <c r="AF18" s="84">
        <f>'HP Conversions'!AB245/'HP Conversions'!$K245</f>
        <v>0.5911362426875624</v>
      </c>
      <c r="AG18" s="84">
        <f t="shared" si="2"/>
        <v>-0.06912654797523965</v>
      </c>
      <c r="AH18" s="85">
        <f t="shared" si="3"/>
        <v>0.8953044924645122</v>
      </c>
      <c r="AI18" s="97" t="s">
        <v>145</v>
      </c>
      <c r="AJ18" s="97" t="s">
        <v>146</v>
      </c>
    </row>
    <row r="19" spans="1:36" ht="45">
      <c r="A19" s="88" t="str">
        <f>'HP Conversions'!B246</f>
        <v>SGC Manufactured Home Convert FAF w/CAC to HP w/o PTCS - Zone 2 Heat - Zone 2 Cool</v>
      </c>
      <c r="B19" s="81" t="str">
        <f>VLOOKUP($A19,LookupTable!$A$4:$D$57,2,0)</f>
        <v>Heat Pump  must be rated HSPF 8.0 or higher and SEER 12 or higher. Heat pumps must be installed in substantial compliance with the RTF's  Appendix H - "Air Source Heat Pump Installation Standards." </v>
      </c>
      <c r="C19" s="81" t="str">
        <f>VLOOKUP($A19,LookupTable!$A$4:$D$57,3,0)</f>
        <v>SGC Manufactured Home with Electric Forced-Air Furnaces with existing Central Air Conditioning</v>
      </c>
      <c r="D19" s="81" t="str">
        <f>VLOOKUP($A19,LookupTable!$A$4:$D$57,4,0)</f>
        <v>Heating Zone 2 - Cooling Zone 2</v>
      </c>
      <c r="E19" s="82">
        <f>'HP Conversions'!E246</f>
        <v>2850</v>
      </c>
      <c r="F19" s="82">
        <f>'HP Conversions'!F246</f>
        <v>0.82</v>
      </c>
      <c r="G19" s="82">
        <f>'HP Conversions'!G246</f>
        <v>15.566636085510254</v>
      </c>
      <c r="H19" s="83">
        <f>'HP Conversions'!C246</f>
        <v>18</v>
      </c>
      <c r="I19" s="83" t="s">
        <v>142</v>
      </c>
      <c r="J19" s="95">
        <f>'HP Conversions'!D246</f>
        <v>4055.1324432367765</v>
      </c>
      <c r="K19" s="95">
        <f>'HP Conversions'!K246</f>
        <v>4364.33629203358</v>
      </c>
      <c r="L19" s="90">
        <f>'HP Conversions'!J246</f>
        <v>0.34229156374931335</v>
      </c>
      <c r="M19" s="90">
        <f>'HP Conversions'!L246</f>
        <v>1.0793274028095616</v>
      </c>
      <c r="N19" s="89">
        <f>'HP Conversions'!N246/'HP Conversions'!$K246</f>
        <v>0.6530203947253966</v>
      </c>
      <c r="O19" s="89">
        <f>'HP Conversions'!O246/'HP Conversions'!$K246</f>
        <v>0.0022485936012507524</v>
      </c>
      <c r="P19" s="89">
        <f>'HP Conversions'!P246/'HP Conversions'!$K246</f>
        <v>0.003566781990179065</v>
      </c>
      <c r="Q19" s="89">
        <f>'HP Conversions'!N246/'HP Conversions'!$K246</f>
        <v>0.6530203947253966</v>
      </c>
      <c r="R19" s="84">
        <f>'HP Conversions'!S246/'HP Conversions'!$K246</f>
        <v>0.3541545050095961</v>
      </c>
      <c r="S19" s="84">
        <f>'HP Conversions'!T246/'HP Conversions'!$K246</f>
        <v>0.008844638971056943</v>
      </c>
      <c r="T19" s="84">
        <f>'HP Conversions'!U246/'HP Conversions'!$K246</f>
        <v>0.052663428408295056</v>
      </c>
      <c r="U19" s="84">
        <f>'HP Conversions'!V246/'HP Conversions'!$K246</f>
        <v>0.41526150313715343</v>
      </c>
      <c r="V19" s="84">
        <f t="shared" si="0"/>
        <v>-0.2377588915882432</v>
      </c>
      <c r="W19" s="85">
        <f t="shared" si="1"/>
        <v>0.6359089340720762</v>
      </c>
      <c r="X19" s="85">
        <f>'HP Conversions'!I246</f>
        <v>0.1584295807678635</v>
      </c>
      <c r="Y19" s="90">
        <f>'HP Conversions'!M246</f>
        <v>3.1452717781066895</v>
      </c>
      <c r="Z19" s="85">
        <f>'HP Conversions'!Y246/'HP Conversions'!K246</f>
        <v>0.17182795454974387</v>
      </c>
      <c r="AA19" s="84" t="s">
        <v>143</v>
      </c>
      <c r="AB19" s="91" t="s">
        <v>144</v>
      </c>
      <c r="AC19" s="84">
        <f>'HP Conversions'!Z246/'HP Conversions'!$K246</f>
        <v>0</v>
      </c>
      <c r="AD19" s="84">
        <f>'HP Conversions'!AA246/'HP Conversions'!$K246</f>
        <v>0</v>
      </c>
      <c r="AE19" s="84">
        <f>('HP Conversions'!Q246/'HP Conversions'!$K246)</f>
        <v>0.6588357695128952</v>
      </c>
      <c r="AF19" s="84">
        <f>'HP Conversions'!AB246/'HP Conversions'!$K246</f>
        <v>0.5870894651386056</v>
      </c>
      <c r="AG19" s="84">
        <f t="shared" si="2"/>
        <v>-0.07174630437428964</v>
      </c>
      <c r="AH19" s="85">
        <f t="shared" si="3"/>
        <v>0.8911013826293392</v>
      </c>
      <c r="AI19" s="97" t="s">
        <v>145</v>
      </c>
      <c r="AJ19" s="97" t="s">
        <v>146</v>
      </c>
    </row>
    <row r="20" spans="1:36" ht="45">
      <c r="A20" s="88" t="str">
        <f>'HP Conversions'!B247</f>
        <v>SGC Manufactured Home Convert FAF w/CAC to HP w/o PTCS - Zone 2 Heat - Zone 1 Cool</v>
      </c>
      <c r="B20" s="81" t="str">
        <f>VLOOKUP($A20,LookupTable!$A$4:$D$57,2,0)</f>
        <v>Heat Pump  must be rated HSPF 8.0 or higher and SEER 12 or higher. Heat pumps must be installed in substantial compliance with the RTF's  Appendix H - "Air Source Heat Pump Installation Standards." </v>
      </c>
      <c r="C20" s="81" t="str">
        <f>VLOOKUP($A20,LookupTable!$A$4:$D$57,3,0)</f>
        <v>SGC Manufactured Home with Electric Forced-Air Furnaces with existing Central Air Conditioning</v>
      </c>
      <c r="D20" s="81" t="str">
        <f>VLOOKUP($A20,LookupTable!$A$4:$D$57,4,0)</f>
        <v>Heating Zone 2 - Cooling Zone 1</v>
      </c>
      <c r="E20" s="82">
        <f>'HP Conversions'!E247</f>
        <v>2850</v>
      </c>
      <c r="F20" s="82">
        <f>'HP Conversions'!F247</f>
        <v>0.82</v>
      </c>
      <c r="G20" s="82">
        <f>'HP Conversions'!G247</f>
        <v>15.566636085510254</v>
      </c>
      <c r="H20" s="83">
        <f>'HP Conversions'!C247</f>
        <v>18</v>
      </c>
      <c r="I20" s="83" t="s">
        <v>142</v>
      </c>
      <c r="J20" s="95">
        <f>'HP Conversions'!D247</f>
        <v>4024.614200881185</v>
      </c>
      <c r="K20" s="95">
        <f>'HP Conversions'!K247</f>
        <v>4331.491033698375</v>
      </c>
      <c r="L20" s="90">
        <f>'HP Conversions'!J247</f>
        <v>0.3448871076107025</v>
      </c>
      <c r="M20" s="90">
        <f>'HP Conversions'!L247</f>
        <v>1.0793274028095616</v>
      </c>
      <c r="N20" s="89">
        <f>'HP Conversions'!N247/'HP Conversions'!$K247</f>
        <v>0.6579721823191019</v>
      </c>
      <c r="O20" s="89">
        <f>'HP Conversions'!O247/'HP Conversions'!$K247</f>
        <v>0.002265644459061466</v>
      </c>
      <c r="P20" s="89">
        <f>'HP Conversions'!P247/'HP Conversions'!$K247</f>
        <v>0.0035938285371951767</v>
      </c>
      <c r="Q20" s="89">
        <f>'HP Conversions'!N247/'HP Conversions'!$K247</f>
        <v>0.6579721823191019</v>
      </c>
      <c r="R20" s="84">
        <f>'HP Conversions'!S247/'HP Conversions'!$K247</f>
        <v>0.35146615857176183</v>
      </c>
      <c r="S20" s="84">
        <f>'HP Conversions'!T247/'HP Conversions'!$K247</f>
        <v>0.00891170697365141</v>
      </c>
      <c r="T20" s="84">
        <f>'HP Conversions'!U247/'HP Conversions'!$K247</f>
        <v>0.0524094851966324</v>
      </c>
      <c r="U20" s="84">
        <f>'HP Conversions'!V247/'HP Conversions'!$K247</f>
        <v>0.41238323912182523</v>
      </c>
      <c r="V20" s="84">
        <f t="shared" si="0"/>
        <v>-0.2455889431972767</v>
      </c>
      <c r="W20" s="85">
        <f t="shared" si="1"/>
        <v>0.6267487444048637</v>
      </c>
      <c r="X20" s="85">
        <f>'HP Conversions'!I247</f>
        <v>0.15834184344928903</v>
      </c>
      <c r="Y20" s="90">
        <f>'HP Conversions'!M247</f>
        <v>3.123216152191162</v>
      </c>
      <c r="Z20" s="85">
        <f>'HP Conversions'!Y247/'HP Conversions'!K247</f>
        <v>0.17191685385975353</v>
      </c>
      <c r="AA20" s="84" t="s">
        <v>143</v>
      </c>
      <c r="AB20" s="91" t="s">
        <v>144</v>
      </c>
      <c r="AC20" s="84">
        <f>'HP Conversions'!Z247/'HP Conversions'!$K247</f>
        <v>0</v>
      </c>
      <c r="AD20" s="84">
        <f>'HP Conversions'!AA247/'HP Conversions'!$K247</f>
        <v>0</v>
      </c>
      <c r="AE20" s="84">
        <f>('HP Conversions'!Q247/'HP Conversions'!$K247)</f>
        <v>0.6638316545053313</v>
      </c>
      <c r="AF20" s="84">
        <f>'HP Conversions'!AB247/'HP Conversions'!$K247</f>
        <v>0.5843000955814144</v>
      </c>
      <c r="AG20" s="84">
        <f t="shared" si="2"/>
        <v>-0.07953155892391695</v>
      </c>
      <c r="AH20" s="85">
        <f t="shared" si="3"/>
        <v>0.8801931809305152</v>
      </c>
      <c r="AI20" s="97" t="s">
        <v>145</v>
      </c>
      <c r="AJ20" s="97" t="s">
        <v>146</v>
      </c>
    </row>
    <row r="21" spans="1:36" ht="56.25">
      <c r="A21" s="88" t="str">
        <f>'HP Conversions'!B248</f>
        <v>Pre94 Manufactured Home Convert FAF w/CAC to HP w/o PTCS - Zone 2 Heat - Zone 2 Cool</v>
      </c>
      <c r="B21" s="81" t="str">
        <f>VLOOKUP($A21,LookupTable!$A$4:$D$57,2,0)</f>
        <v>Heat Pump  must be rated HSPF 8.0 or higher and SEER 12 or higher. Heat pumps must be installed in substantial compliance with the RTF's  Appendix H - "Air Source Heat Pump Installation Standards." </v>
      </c>
      <c r="C21" s="81" t="str">
        <f>VLOOKUP($A21,LookupTable!$A$4:$D$57,3,0)</f>
        <v>Manufactured Home with Electric Forced-Air Furnaces with existing Central Air Conditioning built prior to 1994, NonSGC</v>
      </c>
      <c r="D21" s="81" t="str">
        <f>VLOOKUP($A21,LookupTable!$A$4:$D$57,4,0)</f>
        <v>Heating Zone 2 - Cooling Zone 2</v>
      </c>
      <c r="E21" s="82">
        <f>'HP Conversions'!E248</f>
        <v>3345.21</v>
      </c>
      <c r="F21" s="82">
        <f>'HP Conversions'!F248</f>
        <v>0.82</v>
      </c>
      <c r="G21" s="82">
        <f>'HP Conversions'!G248</f>
        <v>15.566636085510254</v>
      </c>
      <c r="H21" s="83">
        <f>'HP Conversions'!C248</f>
        <v>18</v>
      </c>
      <c r="I21" s="83" t="s">
        <v>142</v>
      </c>
      <c r="J21" s="95">
        <f>'HP Conversions'!D248</f>
        <v>4673.8049521980265</v>
      </c>
      <c r="K21" s="95">
        <f>'HP Conversions'!K248</f>
        <v>5030.182579803125</v>
      </c>
      <c r="L21" s="90">
        <f>'HP Conversions'!J248</f>
        <v>0.3462909758090973</v>
      </c>
      <c r="M21" s="90">
        <f>'HP Conversions'!L248</f>
        <v>1.2585304523726861</v>
      </c>
      <c r="N21" s="89">
        <f>'HP Conversions'!N248/'HP Conversions'!$K248</f>
        <v>0.6650276924814672</v>
      </c>
      <c r="O21" s="89">
        <f>'HP Conversions'!O248/'HP Conversions'!$K248</f>
        <v>0.0019509468104351069</v>
      </c>
      <c r="P21" s="89">
        <f>'HP Conversions'!P248/'HP Conversions'!$K248</f>
        <v>0.0030946463351076837</v>
      </c>
      <c r="Q21" s="89">
        <f>'HP Conversions'!N248/'HP Conversions'!$K248</f>
        <v>0.6650276924814672</v>
      </c>
      <c r="R21" s="84">
        <f>'HP Conversions'!S248/'HP Conversions'!$K248</f>
        <v>0.35120166930376945</v>
      </c>
      <c r="S21" s="84">
        <f>'HP Conversions'!T248/'HP Conversions'!$K248</f>
        <v>0.008947981218170515</v>
      </c>
      <c r="T21" s="84">
        <f>'HP Conversions'!U248/'HP Conversions'!$K248</f>
        <v>0.052391088987942265</v>
      </c>
      <c r="U21" s="84">
        <f>'HP Conversions'!V248/'HP Conversions'!$K248</f>
        <v>0.4121349825108445</v>
      </c>
      <c r="V21" s="84">
        <f t="shared" si="0"/>
        <v>-0.2528927099706227</v>
      </c>
      <c r="W21" s="85">
        <f t="shared" si="1"/>
        <v>0.6197260462538254</v>
      </c>
      <c r="X21" s="85">
        <f>'HP Conversions'!I248</f>
        <v>0.15829438923356226</v>
      </c>
      <c r="Y21" s="90">
        <f>'HP Conversions'!M248</f>
        <v>3.628021240234375</v>
      </c>
      <c r="Z21" s="85">
        <f>'HP Conversions'!Y248/'HP Conversions'!K248</f>
        <v>0.17196492172797767</v>
      </c>
      <c r="AA21" s="84" t="s">
        <v>143</v>
      </c>
      <c r="AB21" s="91" t="s">
        <v>144</v>
      </c>
      <c r="AC21" s="84">
        <f>'HP Conversions'!Z248/'HP Conversions'!$K248</f>
        <v>0</v>
      </c>
      <c r="AD21" s="84">
        <f>'HP Conversions'!AA248/'HP Conversions'!$K248</f>
        <v>0</v>
      </c>
      <c r="AE21" s="84">
        <f>('HP Conversions'!Q248/'HP Conversions'!$K248)</f>
        <v>0.6700733046920626</v>
      </c>
      <c r="AF21" s="84">
        <f>'HP Conversions'!AB248/'HP Conversions'!$K248</f>
        <v>0.58409990169892</v>
      </c>
      <c r="AG21" s="84">
        <f t="shared" si="2"/>
        <v>-0.0859734029931426</v>
      </c>
      <c r="AH21" s="85">
        <f t="shared" si="3"/>
        <v>0.871695525860932</v>
      </c>
      <c r="AI21" s="97" t="s">
        <v>145</v>
      </c>
      <c r="AJ21" s="97" t="s">
        <v>146</v>
      </c>
    </row>
    <row r="22" spans="1:36" ht="56.25">
      <c r="A22" s="88" t="str">
        <f>'HP Conversions'!B249</f>
        <v>Pre94 Manufactured Home Convert FAF w/CAC to HP w/o PTCS - Zone 2 Heat - Zone 1 Cool</v>
      </c>
      <c r="B22" s="81" t="str">
        <f>VLOOKUP($A22,LookupTable!$A$4:$D$57,2,0)</f>
        <v>Heat Pump  must be rated HSPF 8.0 or higher and SEER 12 or higher. Heat pumps must be installed in substantial compliance with the RTF's  Appendix H - "Air Source Heat Pump Installation Standards." </v>
      </c>
      <c r="C22" s="81" t="str">
        <f>VLOOKUP($A22,LookupTable!$A$4:$D$57,3,0)</f>
        <v>Manufactured Home with Electric Forced-Air Furnaces with existing Central Air Conditioning built prior to 1994, NonSGC</v>
      </c>
      <c r="D22" s="81" t="str">
        <f>VLOOKUP($A22,LookupTable!$A$4:$D$57,4,0)</f>
        <v>Heating Zone 2 - Cooling Zone 1</v>
      </c>
      <c r="E22" s="82">
        <f>'HP Conversions'!E249</f>
        <v>3345.21</v>
      </c>
      <c r="F22" s="82">
        <f>'HP Conversions'!F249</f>
        <v>0.82</v>
      </c>
      <c r="G22" s="82">
        <f>'HP Conversions'!G249</f>
        <v>15.566636085510254</v>
      </c>
      <c r="H22" s="83">
        <f>'HP Conversions'!C249</f>
        <v>18</v>
      </c>
      <c r="I22" s="83" t="s">
        <v>142</v>
      </c>
      <c r="J22" s="95">
        <f>'HP Conversions'!D249</f>
        <v>4652.812208667512</v>
      </c>
      <c r="K22" s="95">
        <f>'HP Conversions'!K249</f>
        <v>5007.589139578409</v>
      </c>
      <c r="L22" s="90">
        <f>'HP Conversions'!J249</f>
        <v>0.3478533923625946</v>
      </c>
      <c r="M22" s="90">
        <f>'HP Conversions'!L249</f>
        <v>1.2585304523726861</v>
      </c>
      <c r="N22" s="89">
        <f>'HP Conversions'!N249/'HP Conversions'!$K249</f>
        <v>0.6680281909247412</v>
      </c>
      <c r="O22" s="89">
        <f>'HP Conversions'!O249/'HP Conversions'!$K249</f>
        <v>0.0019597491699966736</v>
      </c>
      <c r="P22" s="89">
        <f>'HP Conversions'!P249/'HP Conversions'!$K249</f>
        <v>0.0031086088837593445</v>
      </c>
      <c r="Q22" s="89">
        <f>'HP Conversions'!N249/'HP Conversions'!$K249</f>
        <v>0.6680281909247412</v>
      </c>
      <c r="R22" s="84">
        <f>'HP Conversions'!S249/'HP Conversions'!$K249</f>
        <v>0.3495025564446794</v>
      </c>
      <c r="S22" s="84">
        <f>'HP Conversions'!T249/'HP Conversions'!$K249</f>
        <v>0.008988353076394019</v>
      </c>
      <c r="T22" s="84">
        <f>'HP Conversions'!U249/'HP Conversions'!$K249</f>
        <v>0.052230141358016166</v>
      </c>
      <c r="U22" s="84">
        <f>'HP Conversions'!V249/'HP Conversions'!$K249</f>
        <v>0.4103134625981174</v>
      </c>
      <c r="V22" s="84">
        <f t="shared" si="0"/>
        <v>-0.2577147283266238</v>
      </c>
      <c r="W22" s="85">
        <f t="shared" si="1"/>
        <v>0.6142157893518337</v>
      </c>
      <c r="X22" s="85">
        <f>'HP Conversions'!I249</f>
        <v>0.15824157539245556</v>
      </c>
      <c r="Y22" s="90">
        <f>'HP Conversions'!M249</f>
        <v>3.612849712371826</v>
      </c>
      <c r="Z22" s="85">
        <f>'HP Conversions'!Y249/'HP Conversions'!K249</f>
        <v>0.17201843442680886</v>
      </c>
      <c r="AA22" s="84" t="s">
        <v>143</v>
      </c>
      <c r="AB22" s="91" t="s">
        <v>144</v>
      </c>
      <c r="AC22" s="84">
        <f>'HP Conversions'!Z249/'HP Conversions'!$K249</f>
        <v>0</v>
      </c>
      <c r="AD22" s="84">
        <f>'HP Conversions'!AA249/'HP Conversions'!$K249</f>
        <v>0</v>
      </c>
      <c r="AE22" s="84">
        <f>('HP Conversions'!Q249/'HP Conversions'!$K249)</f>
        <v>0.6730965681295683</v>
      </c>
      <c r="AF22" s="84">
        <f>'HP Conversions'!AB249/'HP Conversions'!$K249</f>
        <v>0.5823318918826836</v>
      </c>
      <c r="AG22" s="84">
        <f t="shared" si="2"/>
        <v>-0.09076467624688467</v>
      </c>
      <c r="AH22" s="85">
        <f t="shared" si="3"/>
        <v>0.8651535596161102</v>
      </c>
      <c r="AI22" s="97" t="s">
        <v>145</v>
      </c>
      <c r="AJ22" s="97" t="s">
        <v>146</v>
      </c>
    </row>
    <row r="23" spans="1:36" ht="56.25">
      <c r="A23" s="88" t="str">
        <f>'HP Conversions'!B250</f>
        <v>Post93 Manufactured Home NonSGC Convert FAF w/CAC to HP w/o PTCS - Zone 2 Heat - Zone 2 Cool</v>
      </c>
      <c r="B23" s="81" t="str">
        <f>VLOOKUP($A23,LookupTable!$A$4:$D$57,2,0)</f>
        <v>Heat Pump  must be rated HSPF 8.0 or higher and SEER 12 or higher. Heat pumps must be installed in substantial compliance with the RTF's  Appendix H - "Air Source Heat Pump Installation Standards." </v>
      </c>
      <c r="C23" s="81" t="str">
        <f>VLOOKUP($A23,LookupTable!$A$4:$D$57,3,0)</f>
        <v>Manufactured Home with Electric Forced-Air Furnaces with existing Central Air Conditioning built post 1993, Non-SGC</v>
      </c>
      <c r="D23" s="81" t="str">
        <f>VLOOKUP($A23,LookupTable!$A$4:$D$57,4,0)</f>
        <v>Heating Zone 2 - Cooling Zone 2</v>
      </c>
      <c r="E23" s="82">
        <f>'HP Conversions'!E250</f>
        <v>3235</v>
      </c>
      <c r="F23" s="82">
        <f>'HP Conversions'!F250</f>
        <v>0.82</v>
      </c>
      <c r="G23" s="82">
        <f>'HP Conversions'!G250</f>
        <v>15.566636085510254</v>
      </c>
      <c r="H23" s="83">
        <f>'HP Conversions'!C250</f>
        <v>18</v>
      </c>
      <c r="I23" s="83" t="s">
        <v>142</v>
      </c>
      <c r="J23" s="95">
        <f>'HP Conversions'!D250</f>
        <v>4306.627379524234</v>
      </c>
      <c r="K23" s="95">
        <f>'HP Conversions'!K250</f>
        <v>4635.007717212957</v>
      </c>
      <c r="L23" s="90">
        <f>'HP Conversions'!J250</f>
        <v>0.34325146675109863</v>
      </c>
      <c r="M23" s="90">
        <f>'HP Conversions'!L250</f>
        <v>1.1494806612882558</v>
      </c>
      <c r="N23" s="89">
        <f>'HP Conversions'!N250/'HP Conversions'!$K250</f>
        <v>0.6979493644155899</v>
      </c>
      <c r="O23" s="89">
        <f>'HP Conversions'!O250/'HP Conversions'!$K250</f>
        <v>0.0021172820540359535</v>
      </c>
      <c r="P23" s="89">
        <f>'HP Conversions'!P250/'HP Conversions'!$K250</f>
        <v>0.0033584919454827827</v>
      </c>
      <c r="Q23" s="89">
        <f>'HP Conversions'!N250/'HP Conversions'!$K250</f>
        <v>0.6979493644155899</v>
      </c>
      <c r="R23" s="84">
        <f>'HP Conversions'!S250/'HP Conversions'!$K250</f>
        <v>0.35344578937683724</v>
      </c>
      <c r="S23" s="84">
        <f>'HP Conversions'!T250/'HP Conversions'!$K250</f>
        <v>0.008869441962983463</v>
      </c>
      <c r="T23" s="84">
        <f>'HP Conversions'!U250/'HP Conversions'!$K250</f>
        <v>0.05259806446211828</v>
      </c>
      <c r="U23" s="84">
        <f>'HP Conversions'!V250/'HP Conversions'!$K250</f>
        <v>0.41451110105821715</v>
      </c>
      <c r="V23" s="84">
        <f t="shared" si="0"/>
        <v>-0.2834382633573727</v>
      </c>
      <c r="W23" s="85">
        <f t="shared" si="1"/>
        <v>0.5938985293084943</v>
      </c>
      <c r="X23" s="85">
        <f>'HP Conversions'!I250</f>
        <v>0.15839713319430332</v>
      </c>
      <c r="Y23" s="90">
        <f>'HP Conversions'!M250</f>
        <v>3.340977191925049</v>
      </c>
      <c r="Z23" s="85">
        <f>'HP Conversions'!Y250/'HP Conversions'!K250</f>
        <v>0.171860821278015</v>
      </c>
      <c r="AA23" s="84" t="s">
        <v>143</v>
      </c>
      <c r="AB23" s="91" t="s">
        <v>144</v>
      </c>
      <c r="AC23" s="84">
        <f>'HP Conversions'!Z250/'HP Conversions'!$K250</f>
        <v>0</v>
      </c>
      <c r="AD23" s="84">
        <f>'HP Conversions'!AA250/'HP Conversions'!$K250</f>
        <v>0</v>
      </c>
      <c r="AE23" s="84">
        <f>('HP Conversions'!Q250/'HP Conversions'!$K250)</f>
        <v>0.7034251199338836</v>
      </c>
      <c r="AF23" s="84">
        <f>'HP Conversions'!AB250/'HP Conversions'!$K250</f>
        <v>0.5863719209815025</v>
      </c>
      <c r="AG23" s="84">
        <f t="shared" si="2"/>
        <v>-0.11705319895238109</v>
      </c>
      <c r="AH23" s="85">
        <f t="shared" si="3"/>
        <v>0.8335953669618976</v>
      </c>
      <c r="AI23" s="97" t="s">
        <v>145</v>
      </c>
      <c r="AJ23" s="97" t="s">
        <v>146</v>
      </c>
    </row>
    <row r="24" spans="1:36" ht="56.25">
      <c r="A24" s="88" t="str">
        <f>'HP Conversions'!B251</f>
        <v>Post93 Manufactured Home NonSGC Convert FAF w/CAC to HP w/o PTCS - Zone 2 Heat - Zone 1 Cool</v>
      </c>
      <c r="B24" s="81" t="str">
        <f>VLOOKUP($A24,LookupTable!$A$4:$D$57,2,0)</f>
        <v>Heat Pump  must be rated HSPF 8.0 or higher and SEER 12 or higher. Heat pumps must be installed in substantial compliance with the RTF's  Appendix H - "Air Source Heat Pump Installation Standards." </v>
      </c>
      <c r="C24" s="81" t="str">
        <f>VLOOKUP($A24,LookupTable!$A$4:$D$57,3,0)</f>
        <v>Manufactured Home with Electric Forced-Air Furnaces with existing Central Air Conditioning built post 1993, Non-SGC</v>
      </c>
      <c r="D24" s="81" t="str">
        <f>VLOOKUP($A24,LookupTable!$A$4:$D$57,4,0)</f>
        <v>Heating Zone 2 - Cooling Zone 1</v>
      </c>
      <c r="E24" s="82">
        <f>'HP Conversions'!E251</f>
        <v>3235</v>
      </c>
      <c r="F24" s="82">
        <f>'HP Conversions'!F251</f>
        <v>0.82</v>
      </c>
      <c r="G24" s="82">
        <f>'HP Conversions'!G251</f>
        <v>15.566636085510254</v>
      </c>
      <c r="H24" s="83">
        <f>'HP Conversions'!C251</f>
        <v>18</v>
      </c>
      <c r="I24" s="83" t="s">
        <v>142</v>
      </c>
      <c r="J24" s="95">
        <f>'HP Conversions'!D251</f>
        <v>4266.728052924907</v>
      </c>
      <c r="K24" s="95">
        <f>'HP Conversions'!K251</f>
        <v>4592.066066960431</v>
      </c>
      <c r="L24" s="90">
        <f>'HP Conversions'!J251</f>
        <v>0.34646129608154297</v>
      </c>
      <c r="M24" s="90">
        <f>'HP Conversions'!L251</f>
        <v>1.1494806612882558</v>
      </c>
      <c r="N24" s="89">
        <f>'HP Conversions'!N251/'HP Conversions'!$K251</f>
        <v>0.7044760774601487</v>
      </c>
      <c r="O24" s="89">
        <f>'HP Conversions'!O251/'HP Conversions'!$K251</f>
        <v>0.002137081330467214</v>
      </c>
      <c r="P24" s="89">
        <f>'HP Conversions'!P251/'HP Conversions'!$K251</f>
        <v>0.0033898981108984962</v>
      </c>
      <c r="Q24" s="89">
        <f>'HP Conversions'!N251/'HP Conversions'!$K251</f>
        <v>0.7044760774601487</v>
      </c>
      <c r="R24" s="84">
        <f>'HP Conversions'!S251/'HP Conversions'!$K251</f>
        <v>0.3504240839505192</v>
      </c>
      <c r="S24" s="84">
        <f>'HP Conversions'!T251/'HP Conversions'!$K251</f>
        <v>0.00895238251069244</v>
      </c>
      <c r="T24" s="84">
        <f>'HP Conversions'!U251/'HP Conversions'!$K251</f>
        <v>0.05231430801822177</v>
      </c>
      <c r="U24" s="84">
        <f>'HP Conversions'!V251/'HP Conversions'!$K251</f>
        <v>0.41128481849633897</v>
      </c>
      <c r="V24" s="84">
        <f t="shared" si="0"/>
        <v>-0.29319125896380976</v>
      </c>
      <c r="W24" s="85">
        <f t="shared" si="1"/>
        <v>0.5838165860495168</v>
      </c>
      <c r="X24" s="85">
        <f>'HP Conversions'!I251</f>
        <v>0.1582886316525068</v>
      </c>
      <c r="Y24" s="90">
        <f>'HP Conversions'!M251</f>
        <v>3.3121418952941895</v>
      </c>
      <c r="Z24" s="85">
        <f>'HP Conversions'!Y251/'HP Conversions'!K251</f>
        <v>0.17197076421040272</v>
      </c>
      <c r="AA24" s="84" t="s">
        <v>143</v>
      </c>
      <c r="AB24" s="91" t="s">
        <v>144</v>
      </c>
      <c r="AC24" s="84">
        <f>'HP Conversions'!Z251/'HP Conversions'!$K251</f>
        <v>0</v>
      </c>
      <c r="AD24" s="84">
        <f>'HP Conversions'!AA251/'HP Conversions'!$K251</f>
        <v>0</v>
      </c>
      <c r="AE24" s="84">
        <f>('HP Conversions'!Q251/'HP Conversions'!$K251)</f>
        <v>0.7100030382474665</v>
      </c>
      <c r="AF24" s="84">
        <f>'HP Conversions'!AB251/'HP Conversions'!$K251</f>
        <v>0.5832555772230201</v>
      </c>
      <c r="AG24" s="84">
        <f t="shared" si="2"/>
        <v>-0.12674746102444634</v>
      </c>
      <c r="AH24" s="85">
        <f t="shared" si="3"/>
        <v>0.8214832131742661</v>
      </c>
      <c r="AI24" s="97" t="s">
        <v>145</v>
      </c>
      <c r="AJ24" s="97" t="s">
        <v>146</v>
      </c>
    </row>
    <row r="25" spans="1:36" ht="56.25">
      <c r="A25" s="88" t="str">
        <f>'HP Conversions'!B252</f>
        <v>Post93 Manufactured Home NonSGC Convert FAF w/o CAC to HP w/o PTCS - Zone 3 Heat - Zone 1 Cool</v>
      </c>
      <c r="B25" s="81" t="str">
        <f>VLOOKUP($A25,LookupTable!$A$4:$D$57,2,0)</f>
        <v>Heat Pump  must be rated HSPF 8.0 or higher and SEER 12 or higher. Heat pumps must be installed in substantial compliance with the RTF's  Appendix H - "Air Source Heat Pump Installation Standards." </v>
      </c>
      <c r="C25" s="81" t="str">
        <f>VLOOKUP($A25,LookupTable!$A$4:$D$57,3,0)</f>
        <v>Manufactured Home with Electric Forced-Air Furnaces without existing Central Air Conditioning built post 1993, Non-SGC</v>
      </c>
      <c r="D25" s="81" t="str">
        <f>VLOOKUP($A25,LookupTable!$A$4:$D$57,4,0)</f>
        <v>Heating Zone 3 - Cooling Zone 1</v>
      </c>
      <c r="E25" s="82">
        <f>'HP Conversions'!E252</f>
        <v>3235</v>
      </c>
      <c r="F25" s="82">
        <f>'HP Conversions'!F252</f>
        <v>80.98</v>
      </c>
      <c r="G25" s="82">
        <f>'HP Conversions'!G252</f>
        <v>195.2737579345703</v>
      </c>
      <c r="H25" s="83">
        <f>'HP Conversions'!C252</f>
        <v>18</v>
      </c>
      <c r="I25" s="83" t="s">
        <v>142</v>
      </c>
      <c r="J25" s="95">
        <f>'HP Conversions'!D252</f>
        <v>5940.363362669803</v>
      </c>
      <c r="K25" s="95">
        <f>'HP Conversions'!K252</f>
        <v>6393.316069073374</v>
      </c>
      <c r="L25" s="90">
        <f>'HP Conversions'!J252</f>
        <v>0.42246299982070923</v>
      </c>
      <c r="M25" s="90">
        <f>'HP Conversions'!L252</f>
        <v>1.9514330494130308</v>
      </c>
      <c r="N25" s="89">
        <f>'HP Conversions'!N252/'HP Conversions'!$K252</f>
        <v>0.5059973033304151</v>
      </c>
      <c r="O25" s="89">
        <f>'HP Conversions'!O252/'HP Conversions'!$K252</f>
        <v>0.15100283860229077</v>
      </c>
      <c r="P25" s="89">
        <f>'HP Conversions'!P252/'HP Conversions'!$K252</f>
        <v>0.03054342313516695</v>
      </c>
      <c r="Q25" s="89">
        <f>'HP Conversions'!N252/'HP Conversions'!$K252</f>
        <v>0.5059973033304151</v>
      </c>
      <c r="R25" s="84">
        <f>'HP Conversions'!S252/'HP Conversions'!$K252</f>
        <v>0.30461327739741</v>
      </c>
      <c r="S25" s="84">
        <f>'HP Conversions'!T252/'HP Conversions'!$K252</f>
        <v>0.01091622763534085</v>
      </c>
      <c r="T25" s="84">
        <f>'HP Conversions'!U252/'HP Conversions'!$K252</f>
        <v>0.04816922654232633</v>
      </c>
      <c r="U25" s="84">
        <f>'HP Conversions'!V252/'HP Conversions'!$K252</f>
        <v>0.3632037246640135</v>
      </c>
      <c r="V25" s="84">
        <f t="shared" si="0"/>
        <v>-0.14279357866640163</v>
      </c>
      <c r="W25" s="85">
        <f t="shared" si="1"/>
        <v>0.717797747682545</v>
      </c>
      <c r="X25" s="85">
        <f>'HP Conversions'!I252</f>
        <v>0.15571956029811748</v>
      </c>
      <c r="Y25" s="90">
        <f>'HP Conversions'!M252</f>
        <v>4.6811442375183105</v>
      </c>
      <c r="Z25" s="85">
        <f>'HP Conversions'!Y252/'HP Conversions'!K252</f>
        <v>0.17457404633302095</v>
      </c>
      <c r="AA25" s="84" t="s">
        <v>143</v>
      </c>
      <c r="AB25" s="91" t="s">
        <v>144</v>
      </c>
      <c r="AC25" s="84">
        <f>'HP Conversions'!Z252/'HP Conversions'!$K252</f>
        <v>0</v>
      </c>
      <c r="AD25" s="84">
        <f>'HP Conversions'!AA252/'HP Conversions'!$K252</f>
        <v>0</v>
      </c>
      <c r="AE25" s="84">
        <f>('HP Conversions'!Q252/'HP Conversions'!$K252)</f>
        <v>0.6875435310843072</v>
      </c>
      <c r="AF25" s="84">
        <f>'HP Conversions'!AB252/'HP Conversions'!$K252</f>
        <v>0.5377777842458044</v>
      </c>
      <c r="AG25" s="84">
        <f t="shared" si="2"/>
        <v>-0.14976574683850286</v>
      </c>
      <c r="AH25" s="85">
        <f t="shared" si="3"/>
        <v>0.7821727060651547</v>
      </c>
      <c r="AI25" s="97" t="s">
        <v>145</v>
      </c>
      <c r="AJ25" s="97" t="s">
        <v>146</v>
      </c>
    </row>
    <row r="26" spans="1:36" ht="56.25">
      <c r="A26" s="88" t="str">
        <f>'HP Conversions'!B253</f>
        <v>Post93 Manufactured Home NonSGC Convert FAF w/CAC to HP w/o PTCS - Zone 3 Heat - Zone 3 Cool</v>
      </c>
      <c r="B26" s="81" t="str">
        <f>VLOOKUP($A26,LookupTable!$A$4:$D$57,2,0)</f>
        <v>Heat Pump  must be rated HSPF 8.0 or higher and SEER 12 or higher. Heat pumps must be installed in substantial compliance with the RTF's  Appendix H - "Air Source Heat Pump Installation Standards." </v>
      </c>
      <c r="C26" s="81" t="str">
        <f>VLOOKUP($A26,LookupTable!$A$4:$D$57,3,0)</f>
        <v>Manufactured Home with Electric Forced-Air Furnaces with existing Central Air Conditioning built post 1993, Non-SGC</v>
      </c>
      <c r="D26" s="81" t="str">
        <f>VLOOKUP($A26,LookupTable!$A$4:$D$57,4,0)</f>
        <v>Heating Zone 3 - Cooling Zone 3</v>
      </c>
      <c r="E26" s="82">
        <f>'HP Conversions'!E253</f>
        <v>3235</v>
      </c>
      <c r="F26" s="82">
        <f>'HP Conversions'!F253</f>
        <v>0.82</v>
      </c>
      <c r="G26" s="82">
        <f>'HP Conversions'!G253</f>
        <v>15.566636085510254</v>
      </c>
      <c r="H26" s="83">
        <f>'HP Conversions'!C253</f>
        <v>18</v>
      </c>
      <c r="I26" s="83" t="s">
        <v>142</v>
      </c>
      <c r="J26" s="95">
        <f>'HP Conversions'!D253</f>
        <v>4982.03134049761</v>
      </c>
      <c r="K26" s="95">
        <f>'HP Conversions'!K253</f>
        <v>5361.911230210551</v>
      </c>
      <c r="L26" s="90">
        <f>'HP Conversions'!J253</f>
        <v>0.5037270188331604</v>
      </c>
      <c r="M26" s="90">
        <f>'HP Conversions'!L253</f>
        <v>1.9514330494130308</v>
      </c>
      <c r="N26" s="89">
        <f>'HP Conversions'!N253/'HP Conversions'!$K253</f>
        <v>0.60332977391778</v>
      </c>
      <c r="O26" s="89">
        <f>'HP Conversions'!O253/'HP Conversions'!$K253</f>
        <v>0.0018302463876463289</v>
      </c>
      <c r="P26" s="89">
        <f>'HP Conversions'!P253/'HP Conversions'!$K253</f>
        <v>0.00290318795242326</v>
      </c>
      <c r="Q26" s="89">
        <f>'HP Conversions'!N253/'HP Conversions'!$K253</f>
        <v>0.60332977391778</v>
      </c>
      <c r="R26" s="84">
        <f>'HP Conversions'!S253/'HP Conversions'!$K253</f>
        <v>0.20847396758148418</v>
      </c>
      <c r="S26" s="84">
        <f>'HP Conversions'!T253/'HP Conversions'!$K253</f>
        <v>0.013016047927363198</v>
      </c>
      <c r="T26" s="84">
        <f>'HP Conversions'!U253/'HP Conversions'!$K253</f>
        <v>0.03902148741442294</v>
      </c>
      <c r="U26" s="84">
        <f>'HP Conversions'!V253/'HP Conversions'!$K253</f>
        <v>0.2599212762051611</v>
      </c>
      <c r="V26" s="84">
        <f t="shared" si="0"/>
        <v>-0.3434084977126189</v>
      </c>
      <c r="W26" s="85">
        <f t="shared" si="1"/>
        <v>0.4308112866987108</v>
      </c>
      <c r="X26" s="85">
        <f>'HP Conversions'!I253</f>
        <v>0.15297260795645556</v>
      </c>
      <c r="Y26" s="90">
        <f>'HP Conversions'!M253</f>
        <v>3.9885542392730713</v>
      </c>
      <c r="Z26" s="85">
        <f>'HP Conversions'!Y253/'HP Conversions'!K253</f>
        <v>0.17735757738386823</v>
      </c>
      <c r="AA26" s="84" t="s">
        <v>143</v>
      </c>
      <c r="AB26" s="91" t="s">
        <v>144</v>
      </c>
      <c r="AC26" s="84">
        <f>'HP Conversions'!Z253/'HP Conversions'!$K253</f>
        <v>0</v>
      </c>
      <c r="AD26" s="84">
        <f>'HP Conversions'!AA253/'HP Conversions'!$K253</f>
        <v>0</v>
      </c>
      <c r="AE26" s="84">
        <f>('HP Conversions'!Q253/'HP Conversions'!$K253)</f>
        <v>0.6080631922820869</v>
      </c>
      <c r="AF26" s="84">
        <f>'HP Conversions'!AB253/'HP Conversions'!$K253</f>
        <v>0.4372788526252663</v>
      </c>
      <c r="AG26" s="84">
        <f t="shared" si="2"/>
        <v>-0.17078433965682066</v>
      </c>
      <c r="AH26" s="85">
        <f t="shared" si="3"/>
        <v>0.7191338962388765</v>
      </c>
      <c r="AI26" s="97" t="s">
        <v>145</v>
      </c>
      <c r="AJ26" s="97" t="s">
        <v>146</v>
      </c>
    </row>
    <row r="27" spans="1:36" ht="45">
      <c r="A27" s="88" t="str">
        <f>'HP Conversions'!B254</f>
        <v>SGC Manufactured Home Convert FAF w/CAC to HP w/o PTCS - Zone 1 Heat - Zone 3 Cool</v>
      </c>
      <c r="B27" s="81" t="str">
        <f>VLOOKUP($A27,LookupTable!$A$4:$D$57,2,0)</f>
        <v>Heat Pump  must be rated HSPF 8.0 or higher and SEER 12 or higher. Heat pumps must be installed in substantial compliance with the RTF's  Appendix H - "Air Source Heat Pump Installation Standards." </v>
      </c>
      <c r="C27" s="81" t="str">
        <f>VLOOKUP($A27,LookupTable!$A$4:$D$57,3,0)</f>
        <v>SGC Manufactured Home with Electric Forced-Air Furnaces with existing Central Air Conditioning</v>
      </c>
      <c r="D27" s="81" t="str">
        <f>VLOOKUP($A27,LookupTable!$A$4:$D$57,4,0)</f>
        <v>Heating Zone 1 - Cooling Zone 3</v>
      </c>
      <c r="E27" s="82">
        <f>'HP Conversions'!E254</f>
        <v>2850</v>
      </c>
      <c r="F27" s="82">
        <f>'HP Conversions'!F254</f>
        <v>0.82</v>
      </c>
      <c r="G27" s="82">
        <f>'HP Conversions'!G254</f>
        <v>15.566636085510254</v>
      </c>
      <c r="H27" s="83">
        <f>'HP Conversions'!C254</f>
        <v>18</v>
      </c>
      <c r="I27" s="83" t="s">
        <v>142</v>
      </c>
      <c r="J27" s="95">
        <f>'HP Conversions'!D254</f>
        <v>3198.255299291617</v>
      </c>
      <c r="K27" s="95">
        <f>'HP Conversions'!K254</f>
        <v>3442.122265862603</v>
      </c>
      <c r="L27" s="90">
        <f>'HP Conversions'!J254</f>
        <v>0.3316194713115692</v>
      </c>
      <c r="M27" s="90">
        <f>'HP Conversions'!L254</f>
        <v>0.8247173985948613</v>
      </c>
      <c r="N27" s="89">
        <f>'HP Conversions'!N254/'HP Conversions'!$K254</f>
        <v>0.8279777381539137</v>
      </c>
      <c r="O27" s="89">
        <f>'HP Conversions'!O254/'HP Conversions'!$K254</f>
        <v>0.002851037209601801</v>
      </c>
      <c r="P27" s="89">
        <f>'HP Conversions'!P254/'HP Conversions'!$K254</f>
        <v>0.004522394872457915</v>
      </c>
      <c r="Q27" s="89">
        <f>'HP Conversions'!N254/'HP Conversions'!$K254</f>
        <v>0.8279777381539137</v>
      </c>
      <c r="R27" s="84">
        <f>'HP Conversions'!S254/'HP Conversions'!$K254</f>
        <v>0.3526928550406122</v>
      </c>
      <c r="S27" s="84">
        <f>'HP Conversions'!T254/'HP Conversions'!$K254</f>
        <v>0.008568878280926381</v>
      </c>
      <c r="T27" s="84">
        <f>'HP Conversions'!U254/'HP Conversions'!$K254</f>
        <v>0.0524560447546036</v>
      </c>
      <c r="U27" s="84">
        <f>'HP Conversions'!V254/'HP Conversions'!$K254</f>
        <v>0.4133292107119255</v>
      </c>
      <c r="V27" s="84">
        <f t="shared" si="0"/>
        <v>-0.4146485274419882</v>
      </c>
      <c r="W27" s="85">
        <f t="shared" si="1"/>
        <v>0.49920328973276246</v>
      </c>
      <c r="X27" s="85">
        <f>'HP Conversions'!I254</f>
        <v>0.15879032649737146</v>
      </c>
      <c r="Y27" s="90">
        <f>'HP Conversions'!M254</f>
        <v>2.475377082824707</v>
      </c>
      <c r="Z27" s="85">
        <f>'HP Conversions'!Y254/'HP Conversions'!K254</f>
        <v>0.17146241024945724</v>
      </c>
      <c r="AA27" s="84" t="s">
        <v>143</v>
      </c>
      <c r="AB27" s="91" t="s">
        <v>144</v>
      </c>
      <c r="AC27" s="84">
        <f>'HP Conversions'!Z254/'HP Conversions'!$K254</f>
        <v>0</v>
      </c>
      <c r="AD27" s="84">
        <f>'HP Conversions'!AA254/'HP Conversions'!$K254</f>
        <v>0</v>
      </c>
      <c r="AE27" s="84">
        <f>('HP Conversions'!Q254/'HP Conversions'!$K254)</f>
        <v>0.8353511692166529</v>
      </c>
      <c r="AF27" s="84">
        <f>'HP Conversions'!AB254/'HP Conversions'!$K254</f>
        <v>0.584791637522442</v>
      </c>
      <c r="AG27" s="84">
        <f t="shared" si="2"/>
        <v>-0.25055953169421086</v>
      </c>
      <c r="AH27" s="85">
        <f t="shared" si="3"/>
        <v>0.7000548500708127</v>
      </c>
      <c r="AI27" s="97" t="s">
        <v>145</v>
      </c>
      <c r="AJ27" s="97" t="s">
        <v>146</v>
      </c>
    </row>
    <row r="28" spans="1:36" ht="56.25">
      <c r="A28" s="88" t="str">
        <f>'HP Conversions'!B255</f>
        <v>Pre94 Manufactured Home Convert FAF w/CAC to HP w/o PTCS - Zone 1 Heat - Zone 3 Cool</v>
      </c>
      <c r="B28" s="81" t="str">
        <f>VLOOKUP($A28,LookupTable!$A$4:$D$57,2,0)</f>
        <v>Heat Pump  must be rated HSPF 8.0 or higher and SEER 12 or higher. Heat pumps must be installed in substantial compliance with the RTF's  Appendix H - "Air Source Heat Pump Installation Standards." </v>
      </c>
      <c r="C28" s="81" t="str">
        <f>VLOOKUP($A28,LookupTable!$A$4:$D$57,3,0)</f>
        <v>Manufactured Home with Electric Forced-Air Furnaces with existing Central Air Conditioning built prior to 1994, NonSGC</v>
      </c>
      <c r="D28" s="81" t="str">
        <f>VLOOKUP($A28,LookupTable!$A$4:$D$57,4,0)</f>
        <v>Heating Zone 1 - Cooling Zone 3</v>
      </c>
      <c r="E28" s="82">
        <f>'HP Conversions'!E255</f>
        <v>3345.21</v>
      </c>
      <c r="F28" s="82">
        <f>'HP Conversions'!F255</f>
        <v>0.82</v>
      </c>
      <c r="G28" s="82">
        <f>'HP Conversions'!G255</f>
        <v>15.566636085510254</v>
      </c>
      <c r="H28" s="83">
        <f>'HP Conversions'!C255</f>
        <v>18</v>
      </c>
      <c r="I28" s="83" t="s">
        <v>142</v>
      </c>
      <c r="J28" s="95">
        <f>'HP Conversions'!D255</f>
        <v>3746.9803745009167</v>
      </c>
      <c r="K28" s="95">
        <f>'HP Conversions'!K255</f>
        <v>4032.6876280566116</v>
      </c>
      <c r="L28" s="90">
        <f>'HP Conversions'!J255</f>
        <v>0.33755728602409363</v>
      </c>
      <c r="M28" s="90">
        <f>'HP Conversions'!L255</f>
        <v>0.9835147464809932</v>
      </c>
      <c r="N28" s="89">
        <f>'HP Conversions'!N255/'HP Conversions'!$K255</f>
        <v>0.8295238863861699</v>
      </c>
      <c r="O28" s="89">
        <f>'HP Conversions'!O255/'HP Conversions'!$K255</f>
        <v>0.002433518180703328</v>
      </c>
      <c r="P28" s="89">
        <f>'HP Conversions'!P255/'HP Conversions'!$K255</f>
        <v>0.003860114524420022</v>
      </c>
      <c r="Q28" s="89">
        <f>'HP Conversions'!N255/'HP Conversions'!$K255</f>
        <v>0.8295238863861699</v>
      </c>
      <c r="R28" s="84">
        <f>'HP Conversions'!S255/'HP Conversions'!$K255</f>
        <v>0.34678012263310565</v>
      </c>
      <c r="S28" s="84">
        <f>'HP Conversions'!T255/'HP Conversions'!$K255</f>
        <v>0.008722307888270952</v>
      </c>
      <c r="T28" s="84">
        <f>'HP Conversions'!U255/'HP Conversions'!$K255</f>
        <v>0.05189883599392542</v>
      </c>
      <c r="U28" s="84">
        <f>'HP Conversions'!V255/'HP Conversions'!$K255</f>
        <v>0.40700574279795454</v>
      </c>
      <c r="V28" s="84">
        <f t="shared" si="0"/>
        <v>-0.4225181435882154</v>
      </c>
      <c r="W28" s="85">
        <f t="shared" si="1"/>
        <v>0.490649816693139</v>
      </c>
      <c r="X28" s="85">
        <f>'HP Conversions'!I255</f>
        <v>0.15858961252865406</v>
      </c>
      <c r="Y28" s="90">
        <f>'HP Conversions'!M255</f>
        <v>2.903517961502075</v>
      </c>
      <c r="Z28" s="85">
        <f>'HP Conversions'!Y255/'HP Conversions'!K255</f>
        <v>0.17166579710177696</v>
      </c>
      <c r="AA28" s="84" t="s">
        <v>143</v>
      </c>
      <c r="AB28" s="91" t="s">
        <v>144</v>
      </c>
      <c r="AC28" s="84">
        <f>'HP Conversions'!Z255/'HP Conversions'!$K255</f>
        <v>0</v>
      </c>
      <c r="AD28" s="84">
        <f>'HP Conversions'!AA255/'HP Conversions'!$K255</f>
        <v>0</v>
      </c>
      <c r="AE28" s="84">
        <f>('HP Conversions'!Q255/'HP Conversions'!$K255)</f>
        <v>0.8358175428721324</v>
      </c>
      <c r="AF28" s="84">
        <f>'HP Conversions'!AB255/'HP Conversions'!$K255</f>
        <v>0.5786715406034519</v>
      </c>
      <c r="AG28" s="84">
        <f t="shared" si="2"/>
        <v>-0.25714600226868045</v>
      </c>
      <c r="AH28" s="85">
        <f t="shared" si="3"/>
        <v>0.6923419417770943</v>
      </c>
      <c r="AI28" s="97" t="s">
        <v>145</v>
      </c>
      <c r="AJ28" s="97" t="s">
        <v>146</v>
      </c>
    </row>
    <row r="29" spans="1:36" ht="56.25">
      <c r="A29" s="88" t="str">
        <f>'HP Conversions'!B256</f>
        <v>Post93 Manufactured Home NonSGC Convert FAF w/o CAC to HP w/o PTCS - Zone 3 Heat - Zone 2 Cool</v>
      </c>
      <c r="B29" s="81" t="str">
        <f>VLOOKUP($A29,LookupTable!$A$4:$D$57,2,0)</f>
        <v>Heat Pump  must be rated HSPF 8.0 or higher and SEER 12 or higher. Heat pumps must be installed in substantial compliance with the RTF's  Appendix H - "Air Source Heat Pump Installation Standards." </v>
      </c>
      <c r="C29" s="81" t="str">
        <f>VLOOKUP($A29,LookupTable!$A$4:$D$57,3,0)</f>
        <v>Manufactured Home with Electric Forced-Air Furnaces without existing Central Air Conditioning built post 1993, Non-SGC</v>
      </c>
      <c r="D29" s="81" t="str">
        <f>VLOOKUP($A29,LookupTable!$A$4:$D$57,4,0)</f>
        <v>Heating Zone 3 - Cooling Zone 2</v>
      </c>
      <c r="E29" s="82">
        <f>'HP Conversions'!E256</f>
        <v>3235</v>
      </c>
      <c r="F29" s="82">
        <f>'HP Conversions'!F256</f>
        <v>80.98</v>
      </c>
      <c r="G29" s="82">
        <f>'HP Conversions'!G256</f>
        <v>195.2737579345703</v>
      </c>
      <c r="H29" s="83">
        <f>'HP Conversions'!C256</f>
        <v>18</v>
      </c>
      <c r="I29" s="83" t="s">
        <v>142</v>
      </c>
      <c r="J29" s="95">
        <f>'HP Conversions'!D256</f>
        <v>5501.470770077211</v>
      </c>
      <c r="K29" s="95">
        <f>'HP Conversions'!K256</f>
        <v>5920.957916295596</v>
      </c>
      <c r="L29" s="90">
        <f>'HP Conversions'!J256</f>
        <v>0.45616596937179565</v>
      </c>
      <c r="M29" s="90">
        <f>'HP Conversions'!L256</f>
        <v>1.9514330494130308</v>
      </c>
      <c r="N29" s="89">
        <f>'HP Conversions'!N256/'HP Conversions'!$K256</f>
        <v>0.5463644119791501</v>
      </c>
      <c r="O29" s="89">
        <f>'HP Conversions'!O256/'HP Conversions'!$K256</f>
        <v>0.16304944033713378</v>
      </c>
      <c r="P29" s="89">
        <f>'HP Conversions'!P256/'HP Conversions'!$K256</f>
        <v>0.03298009556817487</v>
      </c>
      <c r="Q29" s="89">
        <f>'HP Conversions'!N256/'HP Conversions'!$K256</f>
        <v>0.5463644119791501</v>
      </c>
      <c r="R29" s="84">
        <f>'HP Conversions'!S256/'HP Conversions'!$K256</f>
        <v>0.2749388534079168</v>
      </c>
      <c r="S29" s="84">
        <f>'HP Conversions'!T256/'HP Conversions'!$K256</f>
        <v>0.011787095017616957</v>
      </c>
      <c r="T29" s="84">
        <f>'HP Conversions'!U256/'HP Conversions'!$K256</f>
        <v>0.04539512991113365</v>
      </c>
      <c r="U29" s="84">
        <f>'HP Conversions'!V256/'HP Conversions'!$K256</f>
        <v>0.3315865798124522</v>
      </c>
      <c r="V29" s="84">
        <f t="shared" si="0"/>
        <v>-0.21477783216669788</v>
      </c>
      <c r="W29" s="85">
        <f t="shared" si="1"/>
        <v>0.6068963727181885</v>
      </c>
      <c r="X29" s="85">
        <f>'HP Conversions'!I256</f>
        <v>0.1545803050941798</v>
      </c>
      <c r="Y29" s="90">
        <f>'HP Conversions'!M256</f>
        <v>4.363955020904541</v>
      </c>
      <c r="Z29" s="85">
        <f>'HP Conversions'!Y256/'HP Conversions'!K256</f>
        <v>0.17572846314231308</v>
      </c>
      <c r="AA29" s="84" t="s">
        <v>143</v>
      </c>
      <c r="AB29" s="91" t="s">
        <v>144</v>
      </c>
      <c r="AC29" s="84">
        <f>'HP Conversions'!Z256/'HP Conversions'!$K256</f>
        <v>0</v>
      </c>
      <c r="AD29" s="84">
        <f>'HP Conversions'!AA256/'HP Conversions'!$K256</f>
        <v>0</v>
      </c>
      <c r="AE29" s="84">
        <f>('HP Conversions'!Q256/'HP Conversions'!$K256)</f>
        <v>0.7423939111897754</v>
      </c>
      <c r="AF29" s="84">
        <f>'HP Conversions'!AB256/'HP Conversions'!$K256</f>
        <v>0.5073150422768584</v>
      </c>
      <c r="AG29" s="84">
        <f t="shared" si="2"/>
        <v>-0.23507886891291696</v>
      </c>
      <c r="AH29" s="85">
        <f t="shared" si="3"/>
        <v>0.6833502196479833</v>
      </c>
      <c r="AI29" s="97" t="s">
        <v>145</v>
      </c>
      <c r="AJ29" s="97" t="s">
        <v>146</v>
      </c>
    </row>
    <row r="30" spans="1:36" ht="45">
      <c r="A30" s="88" t="str">
        <f>'HP Conversions'!B257</f>
        <v>SGC Manufactured Home Convert FAF w/CAC to HP w/o PTCS - Zone 1 Heat - Zone 2 Cool</v>
      </c>
      <c r="B30" s="81" t="str">
        <f>VLOOKUP($A30,LookupTable!$A$4:$D$57,2,0)</f>
        <v>Heat Pump  must be rated HSPF 8.0 or higher and SEER 12 or higher. Heat pumps must be installed in substantial compliance with the RTF's  Appendix H - "Air Source Heat Pump Installation Standards." </v>
      </c>
      <c r="C30" s="81" t="str">
        <f>VLOOKUP($A30,LookupTable!$A$4:$D$57,3,0)</f>
        <v>SGC Manufactured Home with Electric Forced-Air Furnaces with existing Central Air Conditioning</v>
      </c>
      <c r="D30" s="81" t="str">
        <f>VLOOKUP($A30,LookupTable!$A$4:$D$57,4,0)</f>
        <v>Heating Zone 1 - Cooling Zone 2</v>
      </c>
      <c r="E30" s="82">
        <f>'HP Conversions'!E257</f>
        <v>2850</v>
      </c>
      <c r="F30" s="82">
        <f>'HP Conversions'!F257</f>
        <v>0.82</v>
      </c>
      <c r="G30" s="82">
        <f>'HP Conversions'!G257</f>
        <v>15.566636085510254</v>
      </c>
      <c r="H30" s="83">
        <f>'HP Conversions'!C257</f>
        <v>18</v>
      </c>
      <c r="I30" s="83" t="s">
        <v>142</v>
      </c>
      <c r="J30" s="95">
        <f>'HP Conversions'!D257</f>
        <v>3132.7837159887085</v>
      </c>
      <c r="K30" s="95">
        <f>'HP Conversions'!K257</f>
        <v>3371.658474332847</v>
      </c>
      <c r="L30" s="90">
        <f>'HP Conversions'!J257</f>
        <v>0.338549941778183</v>
      </c>
      <c r="M30" s="90">
        <f>'HP Conversions'!L257</f>
        <v>0.8247173985948613</v>
      </c>
      <c r="N30" s="89">
        <f>'HP Conversions'!N257/'HP Conversions'!$K257</f>
        <v>0.8452815223825642</v>
      </c>
      <c r="O30" s="89">
        <f>'HP Conversions'!O257/'HP Conversions'!$K257</f>
        <v>0.0029106206143595173</v>
      </c>
      <c r="P30" s="89">
        <f>'HP Conversions'!P257/'HP Conversions'!$K257</f>
        <v>0.004616907733690447</v>
      </c>
      <c r="Q30" s="89">
        <f>'HP Conversions'!N257/'HP Conversions'!$K257</f>
        <v>0.8452815223825642</v>
      </c>
      <c r="R30" s="84">
        <f>'HP Conversions'!S257/'HP Conversions'!$K257</f>
        <v>0.3422681327417598</v>
      </c>
      <c r="S30" s="84">
        <f>'HP Conversions'!T257/'HP Conversions'!$K257</f>
        <v>0.008747958000129117</v>
      </c>
      <c r="T30" s="84">
        <f>'HP Conversions'!U257/'HP Conversions'!$K257</f>
        <v>0.05145332743693111</v>
      </c>
      <c r="U30" s="84">
        <f>'HP Conversions'!V257/'HP Conversions'!$K257</f>
        <v>0.40207273331410964</v>
      </c>
      <c r="V30" s="84">
        <f t="shared" si="0"/>
        <v>-0.4432087890684545</v>
      </c>
      <c r="W30" s="85">
        <f t="shared" si="1"/>
        <v>0.47566724537027844</v>
      </c>
      <c r="X30" s="85">
        <f>'HP Conversions'!I257</f>
        <v>0.15855605718960528</v>
      </c>
      <c r="Y30" s="90">
        <f>'HP Conversions'!M257</f>
        <v>2.428060531616211</v>
      </c>
      <c r="Z30" s="85">
        <f>'HP Conversions'!Y257/'HP Conversions'!K257</f>
        <v>0.171699800067102</v>
      </c>
      <c r="AA30" s="84" t="s">
        <v>143</v>
      </c>
      <c r="AB30" s="91" t="s">
        <v>144</v>
      </c>
      <c r="AC30" s="84">
        <f>'HP Conversions'!Z257/'HP Conversions'!$K257</f>
        <v>0</v>
      </c>
      <c r="AD30" s="84">
        <f>'HP Conversions'!AA257/'HP Conversions'!$K257</f>
        <v>0</v>
      </c>
      <c r="AE30" s="84">
        <f>('HP Conversions'!Q257/'HP Conversions'!$K257)</f>
        <v>0.8528090496899909</v>
      </c>
      <c r="AF30" s="84">
        <f>'HP Conversions'!AB257/'HP Conversions'!$K257</f>
        <v>0.57377254493706</v>
      </c>
      <c r="AG30" s="84">
        <f t="shared" si="2"/>
        <v>-0.27903650475293096</v>
      </c>
      <c r="AH30" s="85">
        <f t="shared" si="3"/>
        <v>0.6728030678680474</v>
      </c>
      <c r="AI30" s="97" t="s">
        <v>145</v>
      </c>
      <c r="AJ30" s="97" t="s">
        <v>146</v>
      </c>
    </row>
    <row r="31" spans="1:36" ht="56.25">
      <c r="A31" s="88" t="str">
        <f>'HP Conversions'!B258</f>
        <v>Pre94 Manufactured Home Convert FAF w/CAC to HP w/o PTCS - Zone 1 Heat - Zone 2 Cool</v>
      </c>
      <c r="B31" s="81" t="str">
        <f>VLOOKUP($A31,LookupTable!$A$4:$D$57,2,0)</f>
        <v>Heat Pump  must be rated HSPF 8.0 or higher and SEER 12 or higher. Heat pumps must be installed in substantial compliance with the RTF's  Appendix H - "Air Source Heat Pump Installation Standards." </v>
      </c>
      <c r="C31" s="81" t="str">
        <f>VLOOKUP($A31,LookupTable!$A$4:$D$57,3,0)</f>
        <v>Manufactured Home with Electric Forced-Air Furnaces with existing Central Air Conditioning built prior to 1994, NonSGC</v>
      </c>
      <c r="D31" s="81" t="str">
        <f>VLOOKUP($A31,LookupTable!$A$4:$D$57,4,0)</f>
        <v>Heating Zone 1 - Cooling Zone 2</v>
      </c>
      <c r="E31" s="82">
        <f>'HP Conversions'!E258</f>
        <v>3345.21</v>
      </c>
      <c r="F31" s="82">
        <f>'HP Conversions'!F258</f>
        <v>0.82</v>
      </c>
      <c r="G31" s="82">
        <f>'HP Conversions'!G258</f>
        <v>15.566636085510254</v>
      </c>
      <c r="H31" s="83">
        <f>'HP Conversions'!C258</f>
        <v>18</v>
      </c>
      <c r="I31" s="83" t="s">
        <v>142</v>
      </c>
      <c r="J31" s="95">
        <f>'HP Conversions'!D258</f>
        <v>3677.534648190128</v>
      </c>
      <c r="K31" s="95">
        <f>'HP Conversions'!K258</f>
        <v>3957.946665114625</v>
      </c>
      <c r="L31" s="90">
        <f>'HP Conversions'!J258</f>
        <v>0.343931645154953</v>
      </c>
      <c r="M31" s="90">
        <f>'HP Conversions'!L258</f>
        <v>0.9835147464809932</v>
      </c>
      <c r="N31" s="89">
        <f>'HP Conversions'!N258/'HP Conversions'!$K258</f>
        <v>0.8451884264362785</v>
      </c>
      <c r="O31" s="89">
        <f>'HP Conversions'!O258/'HP Conversions'!$K258</f>
        <v>0.0024794721835113298</v>
      </c>
      <c r="P31" s="89">
        <f>'HP Conversions'!P258/'HP Conversions'!$K258</f>
        <v>0.003933008047509764</v>
      </c>
      <c r="Q31" s="89">
        <f>'HP Conversions'!N258/'HP Conversions'!$K258</f>
        <v>0.8451884264362785</v>
      </c>
      <c r="R31" s="84">
        <f>'HP Conversions'!S258/'HP Conversions'!$K258</f>
        <v>0.33806188948707044</v>
      </c>
      <c r="S31" s="84">
        <f>'HP Conversions'!T258/'HP Conversions'!$K258</f>
        <v>0.00888701796291441</v>
      </c>
      <c r="T31" s="84">
        <f>'HP Conversions'!U258/'HP Conversions'!$K258</f>
        <v>0.05106358187570394</v>
      </c>
      <c r="U31" s="84">
        <f>'HP Conversions'!V258/'HP Conversions'!$K258</f>
        <v>0.39760949566478226</v>
      </c>
      <c r="V31" s="84">
        <f t="shared" si="0"/>
        <v>-0.4475789307714962</v>
      </c>
      <c r="W31" s="85">
        <f t="shared" si="1"/>
        <v>0.4704388787495534</v>
      </c>
      <c r="X31" s="85">
        <f>'HP Conversions'!I258</f>
        <v>0.15837414137168612</v>
      </c>
      <c r="Y31" s="90">
        <f>'HP Conversions'!M258</f>
        <v>2.8533291816711426</v>
      </c>
      <c r="Z31" s="85">
        <f>'HP Conversions'!Y258/'HP Conversions'!K258</f>
        <v>0.17188413212722267</v>
      </c>
      <c r="AA31" s="84" t="s">
        <v>143</v>
      </c>
      <c r="AB31" s="91" t="s">
        <v>144</v>
      </c>
      <c r="AC31" s="84">
        <f>'HP Conversions'!Z258/'HP Conversions'!$K258</f>
        <v>0</v>
      </c>
      <c r="AD31" s="84">
        <f>'HP Conversions'!AA258/'HP Conversions'!$K258</f>
        <v>0</v>
      </c>
      <c r="AE31" s="84">
        <f>('HP Conversions'!Q258/'HP Conversions'!$K258)</f>
        <v>0.8516009308972107</v>
      </c>
      <c r="AF31" s="84">
        <f>'HP Conversions'!AB258/'HP Conversions'!$K258</f>
        <v>0.5694936241794258</v>
      </c>
      <c r="AG31" s="84">
        <f t="shared" si="2"/>
        <v>-0.28210730671778483</v>
      </c>
      <c r="AH31" s="85">
        <f t="shared" si="3"/>
        <v>0.668732975173514</v>
      </c>
      <c r="AI31" s="97" t="s">
        <v>145</v>
      </c>
      <c r="AJ31" s="97" t="s">
        <v>146</v>
      </c>
    </row>
    <row r="32" spans="1:36" ht="56.25">
      <c r="A32" s="88" t="str">
        <f>'HP Conversions'!B259</f>
        <v>Pre94 Manufactured Home Convert FAF w/CAC to HP w/o PTCS - Zone 1 Heat - Zone 1 Cool</v>
      </c>
      <c r="B32" s="81" t="str">
        <f>VLOOKUP($A32,LookupTable!$A$4:$D$57,2,0)</f>
        <v>Heat Pump  must be rated HSPF 8.0 or higher and SEER 12 or higher. Heat pumps must be installed in substantial compliance with the RTF's  Appendix H - "Air Source Heat Pump Installation Standards." </v>
      </c>
      <c r="C32" s="81" t="str">
        <f>VLOOKUP($A32,LookupTable!$A$4:$D$57,3,0)</f>
        <v>Manufactured Home with Electric Forced-Air Furnaces with existing Central Air Conditioning built prior to 1994, NonSGC</v>
      </c>
      <c r="D32" s="81" t="str">
        <f>VLOOKUP($A32,LookupTable!$A$4:$D$57,4,0)</f>
        <v>Heating Zone 1 - Cooling Zone 1</v>
      </c>
      <c r="E32" s="82">
        <f>'HP Conversions'!E259</f>
        <v>3345.21</v>
      </c>
      <c r="F32" s="82">
        <f>'HP Conversions'!F259</f>
        <v>0.82</v>
      </c>
      <c r="G32" s="82">
        <f>'HP Conversions'!G259</f>
        <v>15.566636085510254</v>
      </c>
      <c r="H32" s="83">
        <f>'HP Conversions'!C259</f>
        <v>18</v>
      </c>
      <c r="I32" s="83" t="s">
        <v>142</v>
      </c>
      <c r="J32" s="95">
        <f>'HP Conversions'!D259</f>
        <v>3656.5419046596135</v>
      </c>
      <c r="K32" s="95">
        <f>'HP Conversions'!K259</f>
        <v>3935.3532248899087</v>
      </c>
      <c r="L32" s="90">
        <f>'HP Conversions'!J259</f>
        <v>0.34590619802474976</v>
      </c>
      <c r="M32" s="90">
        <f>'HP Conversions'!L259</f>
        <v>0.9835147464809932</v>
      </c>
      <c r="N32" s="89">
        <f>'HP Conversions'!N259/'HP Conversions'!$K259</f>
        <v>0.8500407771911067</v>
      </c>
      <c r="O32" s="89">
        <f>'HP Conversions'!O259/'HP Conversions'!$K259</f>
        <v>0.002493707197083352</v>
      </c>
      <c r="P32" s="89">
        <f>'HP Conversions'!P259/'HP Conversions'!$K259</f>
        <v>0.003955588023727077</v>
      </c>
      <c r="Q32" s="89">
        <f>'HP Conversions'!N259/'HP Conversions'!$K259</f>
        <v>0.8500407771911067</v>
      </c>
      <c r="R32" s="84">
        <f>'HP Conversions'!S259/'HP Conversions'!$K259</f>
        <v>0.3358243948006315</v>
      </c>
      <c r="S32" s="84">
        <f>'HP Conversions'!T259/'HP Conversions'!$K259</f>
        <v>0.00893803963686509</v>
      </c>
      <c r="T32" s="84">
        <f>'HP Conversions'!U259/'HP Conversions'!$K259</f>
        <v>0.05085115677247589</v>
      </c>
      <c r="U32" s="84">
        <f>'HP Conversions'!V259/'HP Conversions'!$K259</f>
        <v>0.3952082870536916</v>
      </c>
      <c r="V32" s="84">
        <f t="shared" si="0"/>
        <v>-0.4548324901374151</v>
      </c>
      <c r="W32" s="85">
        <f t="shared" si="1"/>
        <v>0.4649286218475618</v>
      </c>
      <c r="X32" s="85">
        <f>'HP Conversions'!I259</f>
        <v>0.15830739561165663</v>
      </c>
      <c r="Y32" s="90">
        <f>'HP Conversions'!M259</f>
        <v>2.8381576538085938</v>
      </c>
      <c r="Z32" s="85">
        <f>'HP Conversions'!Y259/'HP Conversions'!K259</f>
        <v>0.17195176120122746</v>
      </c>
      <c r="AA32" s="84" t="s">
        <v>143</v>
      </c>
      <c r="AB32" s="91" t="s">
        <v>144</v>
      </c>
      <c r="AC32" s="84">
        <f>'HP Conversions'!Z259/'HP Conversions'!$K259</f>
        <v>0</v>
      </c>
      <c r="AD32" s="84">
        <f>'HP Conversions'!AA259/'HP Conversions'!$K259</f>
        <v>0</v>
      </c>
      <c r="AE32" s="84">
        <f>('HP Conversions'!Q259/'HP Conversions'!$K259)</f>
        <v>0.8564900967809356</v>
      </c>
      <c r="AF32" s="84">
        <f>'HP Conversions'!AB259/'HP Conversions'!$K259</f>
        <v>0.5671600413248011</v>
      </c>
      <c r="AG32" s="84">
        <f t="shared" si="2"/>
        <v>-0.28933005545613444</v>
      </c>
      <c r="AH32" s="85">
        <f t="shared" si="3"/>
        <v>0.6621910089286924</v>
      </c>
      <c r="AI32" s="97" t="s">
        <v>145</v>
      </c>
      <c r="AJ32" s="97" t="s">
        <v>146</v>
      </c>
    </row>
    <row r="33" spans="1:36" ht="45">
      <c r="A33" s="88" t="str">
        <f>'HP Conversions'!B260</f>
        <v>SGC Manufactured Home Convert FAF w/CAC to HP w/o PTCS - Zone 1 Heat - Zone 1 Cool</v>
      </c>
      <c r="B33" s="81" t="str">
        <f>VLOOKUP($A33,LookupTable!$A$4:$D$57,2,0)</f>
        <v>Heat Pump  must be rated HSPF 8.0 or higher and SEER 12 or higher. Heat pumps must be installed in substantial compliance with the RTF's  Appendix H - "Air Source Heat Pump Installation Standards." </v>
      </c>
      <c r="C33" s="81" t="str">
        <f>VLOOKUP($A33,LookupTable!$A$4:$D$57,3,0)</f>
        <v>SGC Manufactured Home with Electric Forced-Air Furnaces with existing Central Air Conditioning</v>
      </c>
      <c r="D33" s="81" t="str">
        <f>VLOOKUP($A33,LookupTable!$A$4:$D$57,4,0)</f>
        <v>Heating Zone 1 - Cooling Zone 1</v>
      </c>
      <c r="E33" s="82">
        <f>'HP Conversions'!E260</f>
        <v>2850</v>
      </c>
      <c r="F33" s="82">
        <f>'HP Conversions'!F260</f>
        <v>0.82</v>
      </c>
      <c r="G33" s="82">
        <f>'HP Conversions'!G260</f>
        <v>15.566636085510254</v>
      </c>
      <c r="H33" s="83">
        <f>'HP Conversions'!C260</f>
        <v>18</v>
      </c>
      <c r="I33" s="83" t="s">
        <v>142</v>
      </c>
      <c r="J33" s="95">
        <f>'HP Conversions'!D260</f>
        <v>3102.2654736331165</v>
      </c>
      <c r="K33" s="95">
        <f>'HP Conversions'!K260</f>
        <v>3338.8132159976412</v>
      </c>
      <c r="L33" s="90">
        <f>'HP Conversions'!J260</f>
        <v>0.3418804109096527</v>
      </c>
      <c r="M33" s="90">
        <f>'HP Conversions'!L260</f>
        <v>0.8247173985948613</v>
      </c>
      <c r="N33" s="89">
        <f>'HP Conversions'!N260/'HP Conversions'!$K260</f>
        <v>0.8535968991863953</v>
      </c>
      <c r="O33" s="89">
        <f>'HP Conversions'!O260/'HP Conversions'!$K260</f>
        <v>0.0029392535685889886</v>
      </c>
      <c r="P33" s="89">
        <f>'HP Conversions'!P260/'HP Conversions'!$K260</f>
        <v>0.0046623261256197365</v>
      </c>
      <c r="Q33" s="89">
        <f>'HP Conversions'!N260/'HP Conversions'!$K260</f>
        <v>0.8535968991863953</v>
      </c>
      <c r="R33" s="84">
        <f>'HP Conversions'!S260/'HP Conversions'!$K260</f>
        <v>0.3386635706772828</v>
      </c>
      <c r="S33" s="84">
        <f>'HP Conversions'!T260/'HP Conversions'!$K260</f>
        <v>0.00883401520723584</v>
      </c>
      <c r="T33" s="84">
        <f>'HP Conversions'!U260/'HP Conversions'!$K260</f>
        <v>0.051111978954799575</v>
      </c>
      <c r="U33" s="84">
        <f>'HP Conversions'!V260/'HP Conversions'!$K260</f>
        <v>0.3982089761967121</v>
      </c>
      <c r="V33" s="84">
        <f t="shared" si="0"/>
        <v>-0.45538792298968317</v>
      </c>
      <c r="W33" s="85">
        <f t="shared" si="1"/>
        <v>0.466507055703066</v>
      </c>
      <c r="X33" s="85">
        <f>'HP Conversions'!I260</f>
        <v>0.15844347848763427</v>
      </c>
      <c r="Y33" s="90">
        <f>'HP Conversions'!M260</f>
        <v>2.4060049057006836</v>
      </c>
      <c r="Z33" s="85">
        <f>'HP Conversions'!Y260/'HP Conversions'!K260</f>
        <v>0.17181386972972787</v>
      </c>
      <c r="AA33" s="84" t="s">
        <v>143</v>
      </c>
      <c r="AB33" s="91" t="s">
        <v>144</v>
      </c>
      <c r="AC33" s="84">
        <f>'HP Conversions'!Z260/'HP Conversions'!$K260</f>
        <v>0</v>
      </c>
      <c r="AD33" s="84">
        <f>'HP Conversions'!AA260/'HP Conversions'!$K260</f>
        <v>0</v>
      </c>
      <c r="AE33" s="84">
        <f>('HP Conversions'!Q260/'HP Conversions'!$K260)</f>
        <v>0.8611984778297437</v>
      </c>
      <c r="AF33" s="84">
        <f>'HP Conversions'!AB260/'HP Conversions'!$K260</f>
        <v>0.5700228512282572</v>
      </c>
      <c r="AG33" s="84">
        <f t="shared" si="2"/>
        <v>-0.29117562660148644</v>
      </c>
      <c r="AH33" s="85">
        <f t="shared" si="3"/>
        <v>0.6618948661692236</v>
      </c>
      <c r="AI33" s="97" t="s">
        <v>145</v>
      </c>
      <c r="AJ33" s="97" t="s">
        <v>146</v>
      </c>
    </row>
    <row r="34" spans="1:36" ht="56.25">
      <c r="A34" s="88" t="str">
        <f>'HP Conversions'!B261</f>
        <v>Pre94 Manufactured Home Convert FAF w/o CAC to HP w/o PTCS - Zone 3 Heat - Zone 1 Cool</v>
      </c>
      <c r="B34" s="81" t="str">
        <f>VLOOKUP($A34,LookupTable!$A$4:$D$57,2,0)</f>
        <v>Heat Pump  must be rated HSPF 8.0 or higher and SEER 12 or higher. Heat pumps must be installed in substantial compliance with the RTF's  Appendix H - "Air Source Heat Pump Installation Standards." </v>
      </c>
      <c r="C34" s="81" t="str">
        <f>VLOOKUP($A34,LookupTable!$A$4:$D$57,3,0)</f>
        <v>Manufactured Home with Electric Forced-Air Furnaces without existing Central Air Conditioning built prior to 1994, NonSGC</v>
      </c>
      <c r="D34" s="81" t="str">
        <f>VLOOKUP($A34,LookupTable!$A$4:$D$57,4,0)</f>
        <v>Heating Zone 3 - Cooling Zone 1</v>
      </c>
      <c r="E34" s="82">
        <f>'HP Conversions'!E261</f>
        <v>3345.21</v>
      </c>
      <c r="F34" s="82">
        <f>'HP Conversions'!F261</f>
        <v>80.98</v>
      </c>
      <c r="G34" s="82">
        <f>'HP Conversions'!G261</f>
        <v>195.2737579345703</v>
      </c>
      <c r="H34" s="83">
        <f>'HP Conversions'!C261</f>
        <v>18</v>
      </c>
      <c r="I34" s="83" t="s">
        <v>142</v>
      </c>
      <c r="J34" s="95">
        <f>'HP Conversions'!D261</f>
        <v>4074.787233784476</v>
      </c>
      <c r="K34" s="95">
        <f>'HP Conversions'!K261</f>
        <v>4385.489760360542</v>
      </c>
      <c r="L34" s="90">
        <f>'HP Conversions'!J261</f>
        <v>0.4447641670703888</v>
      </c>
      <c r="M34" s="90">
        <f>'HP Conversions'!L261</f>
        <v>1.4092456384233456</v>
      </c>
      <c r="N34" s="89">
        <f>'HP Conversions'!N261/'HP Conversions'!$K261</f>
        <v>0.7627906793999509</v>
      </c>
      <c r="O34" s="89">
        <f>'HP Conversions'!O261/'HP Conversions'!$K261</f>
        <v>0.22013707185861722</v>
      </c>
      <c r="P34" s="89">
        <f>'HP Conversions'!P261/'HP Conversions'!$K261</f>
        <v>0.04452724065157009</v>
      </c>
      <c r="Q34" s="89">
        <f>'HP Conversions'!N261/'HP Conversions'!$K261</f>
        <v>0.7627906793999509</v>
      </c>
      <c r="R34" s="84">
        <f>'HP Conversions'!S261/'HP Conversions'!$K261</f>
        <v>0.2900879668675107</v>
      </c>
      <c r="S34" s="84">
        <f>'HP Conversions'!T261/'HP Conversions'!$K261</f>
        <v>0.011492478431925805</v>
      </c>
      <c r="T34" s="84">
        <f>'HP Conversions'!U261/'HP Conversions'!$K261</f>
        <v>0.046844637030574475</v>
      </c>
      <c r="U34" s="84">
        <f>'HP Conversions'!V261/'HP Conversions'!$K261</f>
        <v>0.34790394360142524</v>
      </c>
      <c r="V34" s="84">
        <f t="shared" si="0"/>
        <v>-0.4148867357985257</v>
      </c>
      <c r="W34" s="85">
        <f t="shared" si="1"/>
        <v>0.4560935955262376</v>
      </c>
      <c r="X34" s="85">
        <f>'HP Conversions'!I261</f>
        <v>0.15496571782052113</v>
      </c>
      <c r="Y34" s="90">
        <f>'HP Conversions'!M261</f>
        <v>3.2250773906707764</v>
      </c>
      <c r="Z34" s="85">
        <f>'HP Conversions'!Y261/'HP Conversions'!K261</f>
        <v>0.17533795586730022</v>
      </c>
      <c r="AA34" s="84" t="s">
        <v>143</v>
      </c>
      <c r="AB34" s="91" t="s">
        <v>144</v>
      </c>
      <c r="AC34" s="84">
        <f>'HP Conversions'!Z261/'HP Conversions'!$K261</f>
        <v>0</v>
      </c>
      <c r="AD34" s="84">
        <f>'HP Conversions'!AA261/'HP Conversions'!$K261</f>
        <v>0</v>
      </c>
      <c r="AE34" s="84">
        <f>('HP Conversions'!Q261/'HP Conversions'!$K261)</f>
        <v>1.0274550394382995</v>
      </c>
      <c r="AF34" s="84">
        <f>'HP Conversions'!AB261/'HP Conversions'!$K261</f>
        <v>0.5232418727187609</v>
      </c>
      <c r="AG34" s="84">
        <f t="shared" si="2"/>
        <v>-0.5042131667195386</v>
      </c>
      <c r="AH34" s="85">
        <f t="shared" si="3"/>
        <v>0.5092601161456296</v>
      </c>
      <c r="AI34" s="97" t="s">
        <v>145</v>
      </c>
      <c r="AJ34" s="97" t="s">
        <v>146</v>
      </c>
    </row>
    <row r="35" spans="1:36" ht="56.25">
      <c r="A35" s="88" t="str">
        <f>'HP Conversions'!B262</f>
        <v>Post93 Manufactured Home NonSGC Convert FAF w/o CAC to HP w/o PTCS - Zone 3 Heat - Zone 3 Cool</v>
      </c>
      <c r="B35" s="81" t="str">
        <f>VLOOKUP($A35,LookupTable!$A$4:$D$57,2,0)</f>
        <v>Heat Pump  must be rated HSPF 8.0 or higher and SEER 12 or higher. Heat pumps must be installed in substantial compliance with the RTF's  Appendix H - "Air Source Heat Pump Installation Standards." </v>
      </c>
      <c r="C35" s="81" t="str">
        <f>VLOOKUP($A35,LookupTable!$A$4:$D$57,3,0)</f>
        <v>Manufactured Home with Electric Forced-Air Furnaces without existing Central Air Conditioning built post 1993, Non-SGC</v>
      </c>
      <c r="D35" s="81" t="str">
        <f>VLOOKUP($A35,LookupTable!$A$4:$D$57,4,0)</f>
        <v>Heating Zone 3 - Cooling Zone 3</v>
      </c>
      <c r="E35" s="82">
        <f>'HP Conversions'!E262</f>
        <v>3235</v>
      </c>
      <c r="F35" s="82">
        <f>'HP Conversions'!F262</f>
        <v>80.98</v>
      </c>
      <c r="G35" s="82">
        <f>'HP Conversions'!G262</f>
        <v>195.2737579345703</v>
      </c>
      <c r="H35" s="83">
        <f>'HP Conversions'!C262</f>
        <v>18</v>
      </c>
      <c r="I35" s="83" t="s">
        <v>142</v>
      </c>
      <c r="J35" s="95">
        <f>'HP Conversions'!D262</f>
        <v>4706.672669412443</v>
      </c>
      <c r="K35" s="95">
        <f>'HP Conversions'!K262</f>
        <v>5065.556460455141</v>
      </c>
      <c r="L35" s="90">
        <f>'HP Conversions'!J262</f>
        <v>0.5331969857215881</v>
      </c>
      <c r="M35" s="90">
        <f>'HP Conversions'!L262</f>
        <v>1.9514330494130308</v>
      </c>
      <c r="N35" s="89">
        <f>'HP Conversions'!N262/'HP Conversions'!$K262</f>
        <v>0.6386269140507166</v>
      </c>
      <c r="O35" s="89">
        <f>'HP Conversions'!O262/'HP Conversions'!$K262</f>
        <v>0.19058298570913107</v>
      </c>
      <c r="P35" s="89">
        <f>'HP Conversions'!P262/'HP Conversions'!$K262</f>
        <v>0.0385493201899925</v>
      </c>
      <c r="Q35" s="89">
        <f>'HP Conversions'!N262/'HP Conversions'!$K262</f>
        <v>0.6386269140507166</v>
      </c>
      <c r="R35" s="84">
        <f>'HP Conversions'!S262/'HP Conversions'!$K262</f>
        <v>0.18071743635986146</v>
      </c>
      <c r="S35" s="84">
        <f>'HP Conversions'!T262/'HP Conversions'!$K262</f>
        <v>0.013777537393871388</v>
      </c>
      <c r="T35" s="84">
        <f>'HP Conversions'!U262/'HP Conversions'!$K262</f>
        <v>0.036414896791352375</v>
      </c>
      <c r="U35" s="84">
        <f>'HP Conversions'!V262/'HP Conversions'!$K262</f>
        <v>0.23028511326660928</v>
      </c>
      <c r="V35" s="84">
        <f t="shared" si="0"/>
        <v>-0.4083418007841073</v>
      </c>
      <c r="W35" s="85">
        <f t="shared" si="1"/>
        <v>0.36059412498910304</v>
      </c>
      <c r="X35" s="85">
        <f>'HP Conversions'!I262</f>
        <v>0.1519764392456746</v>
      </c>
      <c r="Y35" s="90">
        <f>'HP Conversions'!M262</f>
        <v>3.7895517349243164</v>
      </c>
      <c r="Z35" s="85">
        <f>'HP Conversions'!Y262/'HP Conversions'!K262</f>
        <v>0.178367005532468</v>
      </c>
      <c r="AA35" s="84" t="s">
        <v>143</v>
      </c>
      <c r="AB35" s="91" t="s">
        <v>144</v>
      </c>
      <c r="AC35" s="84">
        <f>'HP Conversions'!Z262/'HP Conversions'!$K262</f>
        <v>0</v>
      </c>
      <c r="AD35" s="84">
        <f>'HP Conversions'!AA262/'HP Conversions'!$K262</f>
        <v>0</v>
      </c>
      <c r="AE35" s="84">
        <f>('HP Conversions'!Q262/'HP Conversions'!$K262)</f>
        <v>0.8677591770586636</v>
      </c>
      <c r="AF35" s="84">
        <f>'HP Conversions'!AB262/'HP Conversions'!$K262</f>
        <v>0.40865210152701675</v>
      </c>
      <c r="AG35" s="84">
        <f t="shared" si="2"/>
        <v>-0.4591070755316468</v>
      </c>
      <c r="AH35" s="85">
        <f t="shared" si="3"/>
        <v>0.47092800898075715</v>
      </c>
      <c r="AI35" s="97" t="s">
        <v>145</v>
      </c>
      <c r="AJ35" s="97" t="s">
        <v>146</v>
      </c>
    </row>
    <row r="36" spans="1:36" ht="56.25">
      <c r="A36" s="88" t="str">
        <f>'HP Conversions'!B263</f>
        <v>Pre94 Manufactured Home Convert FAF w/o CAC to HP w/o PTCS - Zone 3 Heat - Zone 2 Cool</v>
      </c>
      <c r="B36" s="81" t="str">
        <f>VLOOKUP($A36,LookupTable!$A$4:$D$57,2,0)</f>
        <v>Heat Pump  must be rated HSPF 8.0 or higher and SEER 12 or higher. Heat pumps must be installed in substantial compliance with the RTF's  Appendix H - "Air Source Heat Pump Installation Standards." </v>
      </c>
      <c r="C36" s="81" t="str">
        <f>VLOOKUP($A36,LookupTable!$A$4:$D$57,3,0)</f>
        <v>Manufactured Home with Electric Forced-Air Furnaces without existing Central Air Conditioning built prior to 1994, NonSGC</v>
      </c>
      <c r="D36" s="81" t="str">
        <f>VLOOKUP($A36,LookupTable!$A$4:$D$57,4,0)</f>
        <v>Heating Zone 3 - Cooling Zone 2</v>
      </c>
      <c r="E36" s="82">
        <f>'HP Conversions'!E263</f>
        <v>3345.21</v>
      </c>
      <c r="F36" s="82">
        <f>'HP Conversions'!F263</f>
        <v>80.98</v>
      </c>
      <c r="G36" s="82">
        <f>'HP Conversions'!G263</f>
        <v>195.2737579345703</v>
      </c>
      <c r="H36" s="83">
        <f>'HP Conversions'!C263</f>
        <v>18</v>
      </c>
      <c r="I36" s="83" t="s">
        <v>142</v>
      </c>
      <c r="J36" s="95">
        <f>'HP Conversions'!D263</f>
        <v>3843.8670549488174</v>
      </c>
      <c r="K36" s="95">
        <f>'HP Conversions'!K263</f>
        <v>4136.961917888664</v>
      </c>
      <c r="L36" s="90">
        <f>'HP Conversions'!J263</f>
        <v>0.47148334980010986</v>
      </c>
      <c r="M36" s="90">
        <f>'HP Conversions'!L263</f>
        <v>1.4092456384233456</v>
      </c>
      <c r="N36" s="89">
        <f>'HP Conversions'!N263/'HP Conversions'!$K263</f>
        <v>0.8086153027761503</v>
      </c>
      <c r="O36" s="89">
        <f>'HP Conversions'!O263/'HP Conversions'!$K263</f>
        <v>0.23336179874830076</v>
      </c>
      <c r="P36" s="89">
        <f>'HP Conversions'!P263/'HP Conversions'!$K263</f>
        <v>0.04720221307578051</v>
      </c>
      <c r="Q36" s="89">
        <f>'HP Conversions'!N263/'HP Conversions'!$K263</f>
        <v>0.8086153027761503</v>
      </c>
      <c r="R36" s="84">
        <f>'HP Conversions'!S263/'HP Conversions'!$K263</f>
        <v>0.2637929443673913</v>
      </c>
      <c r="S36" s="84">
        <f>'HP Conversions'!T263/'HP Conversions'!$K263</f>
        <v>0.012182888671621412</v>
      </c>
      <c r="T36" s="84">
        <f>'HP Conversions'!U263/'HP Conversions'!$K263</f>
        <v>0.04436841556673484</v>
      </c>
      <c r="U36" s="84">
        <f>'HP Conversions'!V263/'HP Conversions'!$K263</f>
        <v>0.3197918024862758</v>
      </c>
      <c r="V36" s="84">
        <f>U36-Q36</f>
        <v>-0.48882350028987454</v>
      </c>
      <c r="W36" s="85">
        <f>U36/Q36</f>
        <v>0.3954807698894168</v>
      </c>
      <c r="X36" s="85">
        <f>'HP Conversions'!I263</f>
        <v>0.15406253384461296</v>
      </c>
      <c r="Y36" s="90">
        <f>'HP Conversions'!M263</f>
        <v>3.0581905841827393</v>
      </c>
      <c r="Z36" s="85">
        <f>'HP Conversions'!Y263/'HP Conversions'!K263</f>
        <v>0.1762531692092324</v>
      </c>
      <c r="AA36" s="84" t="s">
        <v>143</v>
      </c>
      <c r="AB36" s="91" t="s">
        <v>144</v>
      </c>
      <c r="AC36" s="84">
        <f>'HP Conversions'!Z263/'HP Conversions'!$K263</f>
        <v>0</v>
      </c>
      <c r="AD36" s="84">
        <f>'HP Conversions'!AA263/'HP Conversions'!$K263</f>
        <v>0</v>
      </c>
      <c r="AE36" s="84">
        <f>('HP Conversions'!Q263/'HP Conversions'!$K263)</f>
        <v>1.0891793649836456</v>
      </c>
      <c r="AF36" s="84">
        <f>'HP Conversions'!AB263/'HP Conversions'!$K263</f>
        <v>0.49604496762501443</v>
      </c>
      <c r="AG36" s="84">
        <f>AF36-AE36</f>
        <v>-0.5931343973586312</v>
      </c>
      <c r="AH36" s="85">
        <f>AF36/AE36</f>
        <v>0.4554300086583652</v>
      </c>
      <c r="AI36" s="97" t="s">
        <v>145</v>
      </c>
      <c r="AJ36" s="97" t="s">
        <v>146</v>
      </c>
    </row>
    <row r="37" spans="1:36" ht="56.25">
      <c r="A37" s="88" t="str">
        <f>'HP Conversions'!B264</f>
        <v>Pre94 Manufactured Home Convert FAF w/o CAC to HP w/o PTCS - Zone 2 Heat - Zone 1 Cool</v>
      </c>
      <c r="B37" s="81" t="str">
        <f>VLOOKUP($A37,LookupTable!$A$4:$D$57,2,0)</f>
        <v>Heat Pump  must be rated HSPF 8.0 or higher and SEER 12 or higher. Heat pumps must be installed in substantial compliance with the RTF's  Appendix H - "Air Source Heat Pump Installation Standards." </v>
      </c>
      <c r="C37" s="81" t="str">
        <f>VLOOKUP($A37,LookupTable!$A$4:$D$57,3,0)</f>
        <v>Manufactured Home with Electric Forced-Air Furnaces without existing Central Air Conditioning built prior to 1994, NonSGC</v>
      </c>
      <c r="D37" s="81" t="str">
        <f>VLOOKUP($A37,LookupTable!$A$4:$D$57,4,0)</f>
        <v>Heating Zone 2 - Cooling Zone 1</v>
      </c>
      <c r="E37" s="82">
        <f>'HP Conversions'!E264</f>
        <v>3345.21</v>
      </c>
      <c r="F37" s="82">
        <f>'HP Conversions'!F264</f>
        <v>80.98</v>
      </c>
      <c r="G37" s="82">
        <f>'HP Conversions'!G264</f>
        <v>195.2737579345703</v>
      </c>
      <c r="H37" s="83">
        <f>'HP Conversions'!C264</f>
        <v>18</v>
      </c>
      <c r="I37" s="83" t="s">
        <v>142</v>
      </c>
      <c r="J37" s="95">
        <f>'HP Conversions'!D264</f>
        <v>3528.8072733365784</v>
      </c>
      <c r="K37" s="95">
        <f>'HP Conversions'!K264</f>
        <v>3797.878827928492</v>
      </c>
      <c r="L37" s="90">
        <f>'HP Conversions'!J264</f>
        <v>0.4586525559425354</v>
      </c>
      <c r="M37" s="90">
        <f>'HP Conversions'!L264</f>
        <v>1.2585304523726861</v>
      </c>
      <c r="N37" s="89">
        <f>'HP Conversions'!N264/'HP Conversions'!$K264</f>
        <v>0.8808102799929379</v>
      </c>
      <c r="O37" s="89">
        <f>'HP Conversions'!O264/'HP Conversions'!$K264</f>
        <v>0.25419686047179385</v>
      </c>
      <c r="P37" s="89">
        <f>'HP Conversions'!P264/'HP Conversions'!$K264</f>
        <v>0.0514165319068592</v>
      </c>
      <c r="Q37" s="89">
        <f>'HP Conversions'!N264/'HP Conversions'!$K264</f>
        <v>0.8808102799929379</v>
      </c>
      <c r="R37" s="84">
        <f>'HP Conversions'!S264/'HP Conversions'!$K264</f>
        <v>0.27615590143796676</v>
      </c>
      <c r="S37" s="84">
        <f>'HP Conversions'!T264/'HP Conversions'!$K264</f>
        <v>0.01185134684051967</v>
      </c>
      <c r="T37" s="84">
        <f>'HP Conversions'!U264/'HP Conversions'!$K264</f>
        <v>0.0455310999050791</v>
      </c>
      <c r="U37" s="84">
        <f>'HP Conversions'!V264/'HP Conversions'!$K264</f>
        <v>0.3330009365779636</v>
      </c>
      <c r="V37" s="84">
        <f>U37-Q37</f>
        <v>-0.5478093434149743</v>
      </c>
      <c r="W37" s="85">
        <f>U37/Q37</f>
        <v>0.37806204598410625</v>
      </c>
      <c r="X37" s="85">
        <f>'HP Conversions'!I264</f>
        <v>0.15449625118887558</v>
      </c>
      <c r="Y37" s="90">
        <f>'HP Conversions'!M264</f>
        <v>2.800527572631836</v>
      </c>
      <c r="Z37" s="85">
        <f>'HP Conversions'!Y264/'HP Conversions'!K264</f>
        <v>0.1758136163073311</v>
      </c>
      <c r="AA37" s="84" t="s">
        <v>143</v>
      </c>
      <c r="AB37" s="91" t="s">
        <v>144</v>
      </c>
      <c r="AC37" s="84">
        <f>'HP Conversions'!Z264/'HP Conversions'!$K264</f>
        <v>0</v>
      </c>
      <c r="AD37" s="84">
        <f>'HP Conversions'!AA264/'HP Conversions'!$K264</f>
        <v>0</v>
      </c>
      <c r="AE37" s="84">
        <f>('HP Conversions'!Q264/'HP Conversions'!$K264)</f>
        <v>1.1864237272533487</v>
      </c>
      <c r="AF37" s="84">
        <f>'HP Conversions'!AB264/'HP Conversions'!$K264</f>
        <v>0.5088145523270982</v>
      </c>
      <c r="AG37" s="84">
        <f>AF37-AE37</f>
        <v>-0.6776091749262505</v>
      </c>
      <c r="AH37" s="85">
        <f>AF37/AE37</f>
        <v>0.4288641070126255</v>
      </c>
      <c r="AI37" s="97" t="s">
        <v>145</v>
      </c>
      <c r="AJ37" s="97" t="s">
        <v>146</v>
      </c>
    </row>
    <row r="38" spans="1:36" ht="45">
      <c r="A38" s="88" t="str">
        <f>'HP Conversions'!B265</f>
        <v>SGC Manufactured Home Convert FAF w/o CAC to HP w/o PTCS - Zone 3 Heat - Zone 1 Cool</v>
      </c>
      <c r="B38" s="81" t="str">
        <f>VLOOKUP($A38,LookupTable!$A$4:$D$57,2,0)</f>
        <v>Heat Pump  must be rated HSPF 8.0 or higher and SEER 12 or higher. Heat pumps must be installed in substantial compliance with the RTF's  Appendix H - "Air Source Heat Pump Installation Standards." </v>
      </c>
      <c r="C38" s="81" t="str">
        <f>VLOOKUP($A38,LookupTable!$A$4:$D$57,3,0)</f>
        <v>SGC Manufactured Home with Electric Forced-Air Furnaces without existing Central Air Conditioning</v>
      </c>
      <c r="D38" s="81" t="str">
        <f>VLOOKUP($A38,LookupTable!$A$4:$D$57,4,0)</f>
        <v>Heating Zone 3 - Cooling Zone 1</v>
      </c>
      <c r="E38" s="82">
        <f>'HP Conversions'!E265</f>
        <v>2850</v>
      </c>
      <c r="F38" s="82">
        <f>'HP Conversions'!F265</f>
        <v>80.98</v>
      </c>
      <c r="G38" s="82">
        <f>'HP Conversions'!G265</f>
        <v>195.2737579345703</v>
      </c>
      <c r="H38" s="83">
        <f>'HP Conversions'!C265</f>
        <v>18</v>
      </c>
      <c r="I38" s="83" t="s">
        <v>142</v>
      </c>
      <c r="J38" s="95">
        <f>'HP Conversions'!D265</f>
        <v>3161.432318301263</v>
      </c>
      <c r="K38" s="95">
        <f>'HP Conversions'!K265</f>
        <v>3402.4915325717348</v>
      </c>
      <c r="L38" s="90">
        <f>'HP Conversions'!J265</f>
        <v>0.49661439657211304</v>
      </c>
      <c r="M38" s="90">
        <f>'HP Conversions'!L265</f>
        <v>1.2208298974572813</v>
      </c>
      <c r="N38" s="89">
        <f>'HP Conversions'!N265/'HP Conversions'!$K265</f>
        <v>0.8376216607316586</v>
      </c>
      <c r="O38" s="89">
        <f>'HP Conversions'!O265/'HP Conversions'!$K265</f>
        <v>0.28373586393087225</v>
      </c>
      <c r="P38" s="89">
        <f>'HP Conversions'!P265/'HP Conversions'!$K265</f>
        <v>0.05739140158476011</v>
      </c>
      <c r="Q38" s="89">
        <f>'HP Conversions'!N265/'HP Conversions'!$K265</f>
        <v>0.8376216607316586</v>
      </c>
      <c r="R38" s="84">
        <f>'HP Conversions'!S265/'HP Conversions'!$K265</f>
        <v>0.2563166249053263</v>
      </c>
      <c r="S38" s="84">
        <f>'HP Conversions'!T265/'HP Conversions'!$K265</f>
        <v>0.012832262075438215</v>
      </c>
      <c r="T38" s="84">
        <f>'HP Conversions'!U265/'HP Conversions'!$K265</f>
        <v>0.04376495287829417</v>
      </c>
      <c r="U38" s="84">
        <f>'HP Conversions'!V265/'HP Conversions'!$K265</f>
        <v>0.31233194445538204</v>
      </c>
      <c r="V38" s="84">
        <f>U38-Q38</f>
        <v>-0.5252897162762765</v>
      </c>
      <c r="W38" s="85">
        <f>U38/Q38</f>
        <v>0.37287949810486226</v>
      </c>
      <c r="X38" s="85">
        <f>'HP Conversions'!I265</f>
        <v>0.15321303432063146</v>
      </c>
      <c r="Y38" s="90">
        <f>'HP Conversions'!M265</f>
        <v>2.5275278091430664</v>
      </c>
      <c r="Z38" s="85">
        <f>'HP Conversions'!Y265/'HP Conversions'!K265</f>
        <v>0.17711397028053655</v>
      </c>
      <c r="AA38" s="84" t="s">
        <v>143</v>
      </c>
      <c r="AB38" s="91" t="s">
        <v>144</v>
      </c>
      <c r="AC38" s="84">
        <f>'HP Conversions'!Z265/'HP Conversions'!$K265</f>
        <v>0</v>
      </c>
      <c r="AD38" s="84">
        <f>'HP Conversions'!AA265/'HP Conversions'!$K265</f>
        <v>0</v>
      </c>
      <c r="AE38" s="84">
        <f>('HP Conversions'!Q265/'HP Conversions'!$K265)</f>
        <v>1.1787489582899697</v>
      </c>
      <c r="AF38" s="84">
        <f>'HP Conversions'!AB265/'HP Conversions'!$K265</f>
        <v>0.48944591201681475</v>
      </c>
      <c r="AG38" s="84">
        <f>AF38-AE38</f>
        <v>-0.689303046273155</v>
      </c>
      <c r="AH38" s="85">
        <f>AF38/AE38</f>
        <v>0.4152248946432681</v>
      </c>
      <c r="AI38" s="97" t="s">
        <v>145</v>
      </c>
      <c r="AJ38" s="97" t="s">
        <v>146</v>
      </c>
    </row>
    <row r="39" spans="1:36" ht="56.25">
      <c r="A39" s="88" t="str">
        <f>'HP Conversions'!B266</f>
        <v>Pre94 Manufactured Home Convert FAF w/o CAC to HP w/o PTCS - Zone 2 Heat - Zone 2 Cool</v>
      </c>
      <c r="B39" s="81" t="str">
        <f>VLOOKUP($A39,LookupTable!$A$4:$D$57,2,0)</f>
        <v>Heat Pump  must be rated HSPF 8.0 or higher and SEER 12 or higher. Heat pumps must be installed in substantial compliance with the RTF's  Appendix H - "Air Source Heat Pump Installation Standards." </v>
      </c>
      <c r="C39" s="81" t="str">
        <f>VLOOKUP($A39,LookupTable!$A$4:$D$57,3,0)</f>
        <v>Manufactured Home with Electric Forced-Air Furnaces without existing Central Air Conditioning built prior to 1994, NonSGC</v>
      </c>
      <c r="D39" s="81" t="str">
        <f>VLOOKUP($A39,LookupTable!$A$4:$D$57,4,0)</f>
        <v>Heating Zone 2 - Cooling Zone 2</v>
      </c>
      <c r="E39" s="82">
        <f>'HP Conversions'!E266</f>
        <v>3345.21</v>
      </c>
      <c r="F39" s="82">
        <f>'HP Conversions'!F266</f>
        <v>80.98</v>
      </c>
      <c r="G39" s="82">
        <f>'HP Conversions'!G266</f>
        <v>195.2737579345703</v>
      </c>
      <c r="H39" s="83">
        <f>'HP Conversions'!C266</f>
        <v>18</v>
      </c>
      <c r="I39" s="83" t="s">
        <v>142</v>
      </c>
      <c r="J39" s="95">
        <f>'HP Conversions'!D266</f>
        <v>3297.88709450092</v>
      </c>
      <c r="K39" s="95">
        <f>'HP Conversions'!K266</f>
        <v>3549.350985456614</v>
      </c>
      <c r="L39" s="90">
        <f>'HP Conversions'!J266</f>
        <v>0.4907676875591278</v>
      </c>
      <c r="M39" s="90">
        <f>'HP Conversions'!L266</f>
        <v>1.2585304523726861</v>
      </c>
      <c r="N39" s="89">
        <f>'HP Conversions'!N266/'HP Conversions'!$K266</f>
        <v>0.9424851832106409</v>
      </c>
      <c r="O39" s="89">
        <f>'HP Conversions'!O266/'HP Conversions'!$K266</f>
        <v>0.2719958883940923</v>
      </c>
      <c r="P39" s="89">
        <f>'HP Conversions'!P266/'HP Conversions'!$K266</f>
        <v>0.05501675059319299</v>
      </c>
      <c r="Q39" s="89">
        <f>'HP Conversions'!N266/'HP Conversions'!$K266</f>
        <v>0.9424851832106409</v>
      </c>
      <c r="R39" s="84">
        <f>'HP Conversions'!S266/'HP Conversions'!$K266</f>
        <v>0.24453208814496794</v>
      </c>
      <c r="S39" s="84">
        <f>'HP Conversions'!T266/'HP Conversions'!$K266</f>
        <v>0.012681185780858037</v>
      </c>
      <c r="T39" s="84">
        <f>'HP Conversions'!U266/'HP Conversions'!$K266</f>
        <v>0.04255295418568378</v>
      </c>
      <c r="U39" s="84">
        <f>'HP Conversions'!V266/'HP Conversions'!$K266</f>
        <v>0.29919118659908633</v>
      </c>
      <c r="V39" s="84">
        <f>U39-Q39</f>
        <v>-0.6432939966115545</v>
      </c>
      <c r="W39" s="85">
        <f>U39/Q39</f>
        <v>0.31744922034728534</v>
      </c>
      <c r="X39" s="85">
        <f>'HP Conversions'!I266</f>
        <v>0.15341066870970044</v>
      </c>
      <c r="Y39" s="90">
        <f>'HP Conversions'!M266</f>
        <v>2.633640766143799</v>
      </c>
      <c r="Z39" s="85">
        <f>'HP Conversions'!Y266/'HP Conversions'!K266</f>
        <v>0.17691365336233786</v>
      </c>
      <c r="AA39" s="84" t="s">
        <v>143</v>
      </c>
      <c r="AB39" s="91" t="s">
        <v>144</v>
      </c>
      <c r="AC39" s="84">
        <f>'HP Conversions'!Z266/'HP Conversions'!$K266</f>
        <v>0</v>
      </c>
      <c r="AD39" s="84">
        <f>'HP Conversions'!AA266/'HP Conversions'!$K266</f>
        <v>0</v>
      </c>
      <c r="AE39" s="84">
        <f>('HP Conversions'!Q266/'HP Conversions'!$K266)</f>
        <v>1.26949788092254</v>
      </c>
      <c r="AF39" s="84">
        <f>'HP Conversions'!AB266/'HP Conversions'!$K266</f>
        <v>0.47610483327905967</v>
      </c>
      <c r="AG39" s="84">
        <f>AF39-AE39</f>
        <v>-0.7933930476434803</v>
      </c>
      <c r="AH39" s="85">
        <f>AF39/AE39</f>
        <v>0.3750339724341059</v>
      </c>
      <c r="AI39" s="97" t="s">
        <v>145</v>
      </c>
      <c r="AJ39" s="97" t="s">
        <v>146</v>
      </c>
    </row>
    <row r="40" spans="1:36" ht="56.25">
      <c r="A40" s="88" t="str">
        <f>'HP Conversions'!B267</f>
        <v>Post93 Manufactured Home NonSGC Convert FAF w/o CAC to HP w/o PTCS - Zone 2 Heat - Zone 1 Cool</v>
      </c>
      <c r="B40" s="81" t="str">
        <f>VLOOKUP($A40,LookupTable!$A$4:$D$57,2,0)</f>
        <v>Heat Pump  must be rated HSPF 8.0 or higher and SEER 12 or higher. Heat pumps must be installed in substantial compliance with the RTF's  Appendix H - "Air Source Heat Pump Installation Standards." </v>
      </c>
      <c r="C40" s="81" t="str">
        <f>VLOOKUP($A40,LookupTable!$A$4:$D$57,3,0)</f>
        <v>Manufactured Home with Electric Forced-Air Furnaces without existing Central Air Conditioning built post 1993, Non-SGC</v>
      </c>
      <c r="D40" s="81" t="str">
        <f>VLOOKUP($A40,LookupTable!$A$4:$D$57,4,0)</f>
        <v>Heating Zone 2 - Cooling Zone 1</v>
      </c>
      <c r="E40" s="82">
        <f>'HP Conversions'!E267</f>
        <v>3235</v>
      </c>
      <c r="F40" s="82">
        <f>'HP Conversions'!F267</f>
        <v>80.98</v>
      </c>
      <c r="G40" s="82">
        <f>'HP Conversions'!G267</f>
        <v>195.2737579345703</v>
      </c>
      <c r="H40" s="83">
        <f>'HP Conversions'!C267</f>
        <v>18</v>
      </c>
      <c r="I40" s="83" t="s">
        <v>142</v>
      </c>
      <c r="J40" s="95">
        <f>'HP Conversions'!D267</f>
        <v>3035.215284212139</v>
      </c>
      <c r="K40" s="95">
        <f>'HP Conversions'!K267</f>
        <v>3266.6504496333146</v>
      </c>
      <c r="L40" s="90">
        <f>'HP Conversions'!J267</f>
        <v>0.48703500628471375</v>
      </c>
      <c r="M40" s="90">
        <f>'HP Conversions'!L267</f>
        <v>1.1494806612882558</v>
      </c>
      <c r="N40" s="89">
        <f>'HP Conversions'!N267/'HP Conversions'!$K267</f>
        <v>0.9903112500614414</v>
      </c>
      <c r="O40" s="89">
        <f>'HP Conversions'!O267/'HP Conversions'!$K267</f>
        <v>0.29553479608449906</v>
      </c>
      <c r="P40" s="89">
        <f>'HP Conversions'!P267/'HP Conversions'!$K267</f>
        <v>0.059777977762049815</v>
      </c>
      <c r="Q40" s="89">
        <f>'HP Conversions'!N267/'HP Conversions'!$K267</f>
        <v>0.9903112500614414</v>
      </c>
      <c r="R40" s="84">
        <f>'HP Conversions'!S267/'HP Conversions'!$K267</f>
        <v>0.2573673181191776</v>
      </c>
      <c r="S40" s="84">
        <f>'HP Conversions'!T267/'HP Conversions'!$K267</f>
        <v>0.012584735520268299</v>
      </c>
      <c r="T40" s="84">
        <f>'HP Conversions'!U267/'HP Conversions'!$K267</f>
        <v>0.04381506736894691</v>
      </c>
      <c r="U40" s="84">
        <f>'HP Conversions'!V267/'HP Conversions'!$K267</f>
        <v>0.3131964506724975</v>
      </c>
      <c r="V40" s="84">
        <f aca="true" t="shared" si="4" ref="V40:V56">U40-Q40</f>
        <v>-0.6771147993889439</v>
      </c>
      <c r="W40" s="85">
        <f aca="true" t="shared" si="5" ref="W40:W56">U40/Q40</f>
        <v>0.31626062074228284</v>
      </c>
      <c r="X40" s="85">
        <f>'HP Conversions'!I267</f>
        <v>0.15353684362150383</v>
      </c>
      <c r="Y40" s="90">
        <f>'HP Conversions'!M267</f>
        <v>2.422123432159424</v>
      </c>
      <c r="Z40" s="85">
        <f>'HP Conversions'!Y267/'HP Conversions'!K267</f>
        <v>0.17678580718309247</v>
      </c>
      <c r="AA40" s="84" t="s">
        <v>143</v>
      </c>
      <c r="AB40" s="91" t="s">
        <v>144</v>
      </c>
      <c r="AC40" s="84">
        <f>'HP Conversions'!Z267/'HP Conversions'!$K267</f>
        <v>0</v>
      </c>
      <c r="AD40" s="84">
        <f>'HP Conversions'!AA267/'HP Conversions'!$K267</f>
        <v>0</v>
      </c>
      <c r="AE40" s="84">
        <f>('HP Conversions'!Q267/'HP Conversions'!$K267)</f>
        <v>1.345623957397147</v>
      </c>
      <c r="AF40" s="84">
        <f>'HP Conversions'!AB267/'HP Conversions'!$K267</f>
        <v>0.4899822410406604</v>
      </c>
      <c r="AG40" s="84">
        <f aca="true" t="shared" si="6" ref="AG40:AG56">AF40-AE40</f>
        <v>-0.8556417163564864</v>
      </c>
      <c r="AH40" s="85">
        <f aca="true" t="shared" si="7" ref="AH40:AH56">AF40/AE40</f>
        <v>0.3641301407775451</v>
      </c>
      <c r="AI40" s="97" t="s">
        <v>145</v>
      </c>
      <c r="AJ40" s="97" t="s">
        <v>146</v>
      </c>
    </row>
    <row r="41" spans="1:36" ht="45">
      <c r="A41" s="88" t="str">
        <f>'HP Conversions'!B268</f>
        <v>SGC Manufactured Home Convert FAF w/o CAC to HP w/o PTCS - Zone 2 Heat - Zone 1 Cool</v>
      </c>
      <c r="B41" s="81" t="str">
        <f>VLOOKUP($A41,LookupTable!$A$4:$D$57,2,0)</f>
        <v>Heat Pump  must be rated HSPF 8.0 or higher and SEER 12 or higher. Heat pumps must be installed in substantial compliance with the RTF's  Appendix H - "Air Source Heat Pump Installation Standards." </v>
      </c>
      <c r="C41" s="81" t="str">
        <f>VLOOKUP($A41,LookupTable!$A$4:$D$57,3,0)</f>
        <v>SGC Manufactured Home with Electric Forced-Air Furnaces without existing Central Air Conditioning</v>
      </c>
      <c r="D41" s="81" t="str">
        <f>VLOOKUP($A41,LookupTable!$A$4:$D$57,4,0)</f>
        <v>Heating Zone 2 - Cooling Zone 1</v>
      </c>
      <c r="E41" s="82">
        <f>'HP Conversions'!E268</f>
        <v>2850</v>
      </c>
      <c r="F41" s="82">
        <f>'HP Conversions'!F268</f>
        <v>80.98</v>
      </c>
      <c r="G41" s="82">
        <f>'HP Conversions'!G268</f>
        <v>195.2737579345703</v>
      </c>
      <c r="H41" s="83">
        <f>'HP Conversions'!C268</f>
        <v>18</v>
      </c>
      <c r="I41" s="83" t="s">
        <v>142</v>
      </c>
      <c r="J41" s="95">
        <f>'HP Conversions'!D268</f>
        <v>2648.826200394389</v>
      </c>
      <c r="K41" s="95">
        <f>'HP Conversions'!K268</f>
        <v>2850.799198174461</v>
      </c>
      <c r="L41" s="90">
        <f>'HP Conversions'!J268</f>
        <v>0.5240198969841003</v>
      </c>
      <c r="M41" s="90">
        <f>'HP Conversions'!L268</f>
        <v>1.0793274028095616</v>
      </c>
      <c r="N41" s="89">
        <f>'HP Conversions'!N268/'HP Conversions'!$K268</f>
        <v>0.9997198715234558</v>
      </c>
      <c r="O41" s="89">
        <f>'HP Conversions'!O268/'HP Conversions'!$K268</f>
        <v>0.3386449930005342</v>
      </c>
      <c r="P41" s="89">
        <f>'HP Conversions'!P268/'HP Conversions'!$K268</f>
        <v>0.06849789983791771</v>
      </c>
      <c r="Q41" s="89">
        <f>'HP Conversions'!N268/'HP Conversions'!$K268</f>
        <v>0.9997198715234558</v>
      </c>
      <c r="R41" s="84">
        <f>'HP Conversions'!S268/'HP Conversions'!$K268</f>
        <v>0.23288414187650636</v>
      </c>
      <c r="S41" s="84">
        <f>'HP Conversions'!T268/'HP Conversions'!$K268</f>
        <v>0.01354040609946744</v>
      </c>
      <c r="T41" s="84">
        <f>'HP Conversions'!U268/'HP Conversions'!$K268</f>
        <v>0.041578919271179196</v>
      </c>
      <c r="U41" s="84">
        <f>'HP Conversions'!V268/'HP Conversions'!$K268</f>
        <v>0.28738946260123815</v>
      </c>
      <c r="V41" s="84">
        <f t="shared" si="4"/>
        <v>-0.7123304089222176</v>
      </c>
      <c r="W41" s="85">
        <f t="shared" si="5"/>
        <v>0.28746999113190613</v>
      </c>
      <c r="X41" s="85">
        <f>'HP Conversions'!I268</f>
        <v>0.1522866511954988</v>
      </c>
      <c r="Y41" s="90">
        <f>'HP Conversions'!M268</f>
        <v>2.128929376602173</v>
      </c>
      <c r="Z41" s="85">
        <f>'HP Conversions'!Y268/'HP Conversions'!K268</f>
        <v>0.1780526587190099</v>
      </c>
      <c r="AA41" s="84" t="s">
        <v>143</v>
      </c>
      <c r="AB41" s="91" t="s">
        <v>144</v>
      </c>
      <c r="AC41" s="84">
        <f>'HP Conversions'!Z268/'HP Conversions'!$K268</f>
        <v>0</v>
      </c>
      <c r="AD41" s="84">
        <f>'HP Conversions'!AA268/'HP Conversions'!$K268</f>
        <v>0</v>
      </c>
      <c r="AE41" s="84">
        <f>('HP Conversions'!Q268/'HP Conversions'!$K268)</f>
        <v>1.4068628026055494</v>
      </c>
      <c r="AF41" s="84">
        <f>'HP Conversions'!AB268/'HP Conversions'!$K268</f>
        <v>0.46544214019977553</v>
      </c>
      <c r="AG41" s="84">
        <f t="shared" si="6"/>
        <v>-0.9414206624057739</v>
      </c>
      <c r="AH41" s="85">
        <f t="shared" si="7"/>
        <v>0.3308369084304195</v>
      </c>
      <c r="AI41" s="97" t="s">
        <v>145</v>
      </c>
      <c r="AJ41" s="97" t="s">
        <v>146</v>
      </c>
    </row>
    <row r="42" spans="1:36" ht="45">
      <c r="A42" s="88" t="str">
        <f>'HP Conversions'!B269</f>
        <v>SGC Manufactured Home Convert FAF w/o CAC to HP w/o PTCS - Zone 3 Heat - Zone 2 Cool</v>
      </c>
      <c r="B42" s="81" t="str">
        <f>VLOOKUP($A42,LookupTable!$A$4:$D$57,2,0)</f>
        <v>Heat Pump  must be rated HSPF 8.0 or higher and SEER 12 or higher. Heat pumps must be installed in substantial compliance with the RTF's  Appendix H - "Air Source Heat Pump Installation Standards." </v>
      </c>
      <c r="C42" s="81" t="str">
        <f>VLOOKUP($A42,LookupTable!$A$4:$D$57,3,0)</f>
        <v>SGC Manufactured Home with Electric Forced-Air Furnaces without existing Central Air Conditioning</v>
      </c>
      <c r="D42" s="81" t="str">
        <f>VLOOKUP($A42,LookupTable!$A$4:$D$57,4,0)</f>
        <v>Heating Zone 3 - Cooling Zone 2</v>
      </c>
      <c r="E42" s="82">
        <f>'HP Conversions'!E269</f>
        <v>2850</v>
      </c>
      <c r="F42" s="82">
        <f>'HP Conversions'!F269</f>
        <v>80.98</v>
      </c>
      <c r="G42" s="82">
        <f>'HP Conversions'!G269</f>
        <v>195.2737579345703</v>
      </c>
      <c r="H42" s="83">
        <f>'HP Conversions'!C269</f>
        <v>18</v>
      </c>
      <c r="I42" s="83" t="s">
        <v>142</v>
      </c>
      <c r="J42" s="95">
        <f>'HP Conversions'!D269</f>
        <v>2825.731652389754</v>
      </c>
      <c r="K42" s="95">
        <f>'HP Conversions'!K269</f>
        <v>3041.193690884473</v>
      </c>
      <c r="L42" s="90">
        <f>'HP Conversions'!J269</f>
        <v>0.5556128621101379</v>
      </c>
      <c r="M42" s="90">
        <f>'HP Conversions'!L269</f>
        <v>1.2208298974572813</v>
      </c>
      <c r="N42" s="89">
        <f>'HP Conversions'!N269/'HP Conversions'!$K269</f>
        <v>0.9371322243238227</v>
      </c>
      <c r="O42" s="89">
        <f>'HP Conversions'!O269/'HP Conversions'!$K269</f>
        <v>0.3174440606678189</v>
      </c>
      <c r="P42" s="89">
        <f>'HP Conversions'!P269/'HP Conversions'!$K269</f>
        <v>0.06420957616736955</v>
      </c>
      <c r="Q42" s="89">
        <f>'HP Conversions'!N269/'HP Conversions'!$K269</f>
        <v>0.9371322243238227</v>
      </c>
      <c r="R42" s="84">
        <f>'HP Conversions'!S269/'HP Conversions'!$K269</f>
        <v>0.20257501390326782</v>
      </c>
      <c r="S42" s="84">
        <f>'HP Conversions'!T269/'HP Conversions'!$K269</f>
        <v>0.014356751819619144</v>
      </c>
      <c r="T42" s="84">
        <f>'HP Conversions'!U269/'HP Conversions'!$K269</f>
        <v>0.03872924715149885</v>
      </c>
      <c r="U42" s="84">
        <f>'HP Conversions'!V269/'HP Conversions'!$K269</f>
        <v>0.25500999003411357</v>
      </c>
      <c r="V42" s="84">
        <f t="shared" si="4"/>
        <v>-0.6821222342897091</v>
      </c>
      <c r="W42" s="85">
        <f t="shared" si="5"/>
        <v>0.272117406076942</v>
      </c>
      <c r="X42" s="85">
        <f>'HP Conversions'!I269</f>
        <v>0.15121872054620358</v>
      </c>
      <c r="Y42" s="90">
        <f>'HP Conversions'!M269</f>
        <v>2.2849159240722656</v>
      </c>
      <c r="Z42" s="85">
        <f>'HP Conversions'!Y269/'HP Conversions'!K269</f>
        <v>0.17913482230321542</v>
      </c>
      <c r="AA42" s="84" t="s">
        <v>143</v>
      </c>
      <c r="AB42" s="91" t="s">
        <v>144</v>
      </c>
      <c r="AC42" s="84">
        <f>'HP Conversions'!Z269/'HP Conversions'!$K269</f>
        <v>0</v>
      </c>
      <c r="AD42" s="84">
        <f>'HP Conversions'!AA269/'HP Conversions'!$K269</f>
        <v>0</v>
      </c>
      <c r="AE42" s="84">
        <f>('HP Conversions'!Q269/'HP Conversions'!$K269)</f>
        <v>1.3187858970084028</v>
      </c>
      <c r="AF42" s="84">
        <f>'HP Conversions'!AB269/'HP Conversions'!$K269</f>
        <v>0.43414481800444715</v>
      </c>
      <c r="AG42" s="84">
        <f t="shared" si="6"/>
        <v>-0.8846410790039556</v>
      </c>
      <c r="AH42" s="85">
        <f t="shared" si="7"/>
        <v>0.3292003796744279</v>
      </c>
      <c r="AI42" s="97" t="s">
        <v>145</v>
      </c>
      <c r="AJ42" s="97" t="s">
        <v>146</v>
      </c>
    </row>
    <row r="43" spans="1:36" ht="56.25">
      <c r="A43" s="88" t="str">
        <f>'HP Conversions'!B270</f>
        <v>Post93 Manufactured Home NonSGC Convert FAF w/CAC to HP w/o PTCS - Zone 1 Heat - Zone 2 Cool</v>
      </c>
      <c r="B43" s="81" t="str">
        <f>VLOOKUP($A43,LookupTable!$A$4:$D$57,2,0)</f>
        <v>Heat Pump  must be rated HSPF 8.0 or higher and SEER 12 or higher. Heat pumps must be installed in substantial compliance with the RTF's  Appendix H - "Air Source Heat Pump Installation Standards." </v>
      </c>
      <c r="C43" s="81" t="str">
        <f>VLOOKUP($A43,LookupTable!$A$4:$D$57,3,0)</f>
        <v>Manufactured Home with Electric Forced-Air Furnaces with existing Central Air Conditioning built post 1993, Non-SGC</v>
      </c>
      <c r="D43" s="81" t="str">
        <f>VLOOKUP($A43,LookupTable!$A$4:$D$57,4,0)</f>
        <v>Heating Zone 1 - Cooling Zone 2</v>
      </c>
      <c r="E43" s="82">
        <f>'HP Conversions'!E270</f>
        <v>3235</v>
      </c>
      <c r="F43" s="82">
        <f>'HP Conversions'!F270</f>
        <v>0.82</v>
      </c>
      <c r="G43" s="82">
        <f>'HP Conversions'!G270</f>
        <v>15.566636085510254</v>
      </c>
      <c r="H43" s="83">
        <f>'HP Conversions'!C270</f>
        <v>18</v>
      </c>
      <c r="I43" s="83" t="s">
        <v>142</v>
      </c>
      <c r="J43" s="95">
        <f>'HP Conversions'!D270</f>
        <v>1513.452107555763</v>
      </c>
      <c r="K43" s="95">
        <f>'HP Conversions'!K270</f>
        <v>1628.8528307568897</v>
      </c>
      <c r="L43" s="90">
        <f>'HP Conversions'!J270</f>
        <v>0.3215687870979309</v>
      </c>
      <c r="M43" s="90">
        <f>'HP Conversions'!L270</f>
        <v>0.3784378368566038</v>
      </c>
      <c r="N43" s="89">
        <f>'HP Conversions'!N270/'HP Conversions'!$K270</f>
        <v>1.986060759575749</v>
      </c>
      <c r="O43" s="89">
        <f>'HP Conversions'!O270/'HP Conversions'!$K270</f>
        <v>0.006024865153356419</v>
      </c>
      <c r="P43" s="89">
        <f>'HP Conversions'!P270/'HP Conversions'!$K270</f>
        <v>0.009556809425365215</v>
      </c>
      <c r="Q43" s="89">
        <f>'HP Conversions'!N270/'HP Conversions'!$K270</f>
        <v>1.986060759575749</v>
      </c>
      <c r="R43" s="84">
        <f>'HP Conversions'!S270/'HP Conversions'!$K270</f>
        <v>0.35554037924012477</v>
      </c>
      <c r="S43" s="84">
        <f>'HP Conversions'!T270/'HP Conversions'!$K270</f>
        <v>0.008309173031389587</v>
      </c>
      <c r="T43" s="84">
        <f>'HP Conversions'!U270/'HP Conversions'!$K270</f>
        <v>0.05268313884079328</v>
      </c>
      <c r="U43" s="84">
        <f>'HP Conversions'!V270/'HP Conversions'!$K270</f>
        <v>0.41615590103274464</v>
      </c>
      <c r="V43" s="84">
        <f t="shared" si="4"/>
        <v>-1.5699048585430042</v>
      </c>
      <c r="W43" s="85">
        <f t="shared" si="5"/>
        <v>0.20953835325845796</v>
      </c>
      <c r="X43" s="85">
        <f>'HP Conversions'!I270</f>
        <v>0.1591300685891322</v>
      </c>
      <c r="Y43" s="90">
        <f>'HP Conversions'!M270</f>
        <v>1.1690257787704468</v>
      </c>
      <c r="Z43" s="85">
        <f>'HP Conversions'!Y270/'HP Conversions'!K270</f>
        <v>0.17111815295939248</v>
      </c>
      <c r="AA43" s="84" t="s">
        <v>143</v>
      </c>
      <c r="AB43" s="91" t="s">
        <v>144</v>
      </c>
      <c r="AC43" s="84">
        <f>'HP Conversions'!Z270/'HP Conversions'!$K270</f>
        <v>0</v>
      </c>
      <c r="AD43" s="84">
        <f>'HP Conversions'!AA270/'HP Conversions'!$K270</f>
        <v>0</v>
      </c>
      <c r="AE43" s="84">
        <f>('HP Conversions'!Q270/'HP Conversions'!$K270)</f>
        <v>2.0016423815649307</v>
      </c>
      <c r="AF43" s="84">
        <f>'HP Conversions'!AB270/'HP Conversions'!$K270</f>
        <v>0.5872740555498794</v>
      </c>
      <c r="AG43" s="84">
        <f t="shared" si="6"/>
        <v>-1.4143683260150512</v>
      </c>
      <c r="AH43" s="85">
        <f t="shared" si="7"/>
        <v>0.2933960936072581</v>
      </c>
      <c r="AI43" s="97" t="s">
        <v>145</v>
      </c>
      <c r="AJ43" s="97" t="s">
        <v>146</v>
      </c>
    </row>
    <row r="44" spans="1:36" ht="56.25">
      <c r="A44" s="88" t="str">
        <f>'HP Conversions'!B271</f>
        <v>Post93 Manufactured Home NonSGC Convert FAF w/CAC to HP w/o PTCS - Zone 1 Heat - Zone 1 Cool</v>
      </c>
      <c r="B44" s="81" t="str">
        <f>VLOOKUP($A44,LookupTable!$A$4:$D$57,2,0)</f>
        <v>Heat Pump  must be rated HSPF 8.0 or higher and SEER 12 or higher. Heat pumps must be installed in substantial compliance with the RTF's  Appendix H - "Air Source Heat Pump Installation Standards." </v>
      </c>
      <c r="C44" s="81" t="str">
        <f>VLOOKUP($A44,LookupTable!$A$4:$D$57,3,0)</f>
        <v>Manufactured Home with Electric Forced-Air Furnaces with existing Central Air Conditioning built post 1993, Non-SGC</v>
      </c>
      <c r="D44" s="81" t="str">
        <f>VLOOKUP($A44,LookupTable!$A$4:$D$57,4,0)</f>
        <v>Heating Zone 1 - Cooling Zone 1</v>
      </c>
      <c r="E44" s="82">
        <f>'HP Conversions'!E271</f>
        <v>3235</v>
      </c>
      <c r="F44" s="82">
        <f>'HP Conversions'!F271</f>
        <v>0.82</v>
      </c>
      <c r="G44" s="82">
        <f>'HP Conversions'!G271</f>
        <v>15.566636085510254</v>
      </c>
      <c r="H44" s="83">
        <f>'HP Conversions'!C271</f>
        <v>18</v>
      </c>
      <c r="I44" s="83" t="s">
        <v>142</v>
      </c>
      <c r="J44" s="95">
        <f>'HP Conversions'!D271</f>
        <v>1473.5527809564362</v>
      </c>
      <c r="K44" s="95">
        <f>'HP Conversions'!K271</f>
        <v>1585.9111805043644</v>
      </c>
      <c r="L44" s="90">
        <f>'HP Conversions'!J271</f>
        <v>0.33027589321136475</v>
      </c>
      <c r="M44" s="90">
        <f>'HP Conversions'!L271</f>
        <v>0.3784378368566038</v>
      </c>
      <c r="N44" s="89">
        <f>'HP Conversions'!N271/'HP Conversions'!$K271</f>
        <v>2.039837243130675</v>
      </c>
      <c r="O44" s="89">
        <f>'HP Conversions'!O271/'HP Conversions'!$K271</f>
        <v>0.006188000173409545</v>
      </c>
      <c r="P44" s="89">
        <f>'HP Conversions'!P271/'HP Conversions'!$K271</f>
        <v>0.009815578751742974</v>
      </c>
      <c r="Q44" s="89">
        <f>'HP Conversions'!N271/'HP Conversions'!$K271</f>
        <v>2.039837243130675</v>
      </c>
      <c r="R44" s="84">
        <f>'HP Conversions'!S271/'HP Conversions'!$K271</f>
        <v>0.3468476315145999</v>
      </c>
      <c r="S44" s="84">
        <f>'HP Conversions'!T271/'HP Conversions'!$K271</f>
        <v>0.008534160159665063</v>
      </c>
      <c r="T44" s="84">
        <f>'HP Conversions'!U271/'HP Conversions'!$K271</f>
        <v>0.051863814833839235</v>
      </c>
      <c r="U44" s="84">
        <f>'HP Conversions'!V271/'HP Conversions'!$K271</f>
        <v>0.4068586134980817</v>
      </c>
      <c r="V44" s="84">
        <f t="shared" si="4"/>
        <v>-1.6329786296325932</v>
      </c>
      <c r="W44" s="85">
        <f t="shared" si="5"/>
        <v>0.19945640999948042</v>
      </c>
      <c r="X44" s="85">
        <f>'HP Conversions'!I271</f>
        <v>0.15883574391404795</v>
      </c>
      <c r="Y44" s="90">
        <f>'HP Conversions'!M271</f>
        <v>1.1401903629302979</v>
      </c>
      <c r="Z44" s="85">
        <f>'HP Conversions'!Y271/'HP Conversions'!K271</f>
        <v>0.17141638769771964</v>
      </c>
      <c r="AA44" s="84" t="s">
        <v>143</v>
      </c>
      <c r="AB44" s="91" t="s">
        <v>144</v>
      </c>
      <c r="AC44" s="84">
        <f>'HP Conversions'!Z271/'HP Conversions'!$K271</f>
        <v>0</v>
      </c>
      <c r="AD44" s="84">
        <f>'HP Conversions'!AA271/'HP Conversions'!$K271</f>
        <v>0</v>
      </c>
      <c r="AE44" s="84">
        <f>('HP Conversions'!Q271/'HP Conversions'!$K271)</f>
        <v>2.055840768042323</v>
      </c>
      <c r="AF44" s="84">
        <f>'HP Conversions'!AB271/'HP Conversions'!$K271</f>
        <v>0.5782749908767518</v>
      </c>
      <c r="AG44" s="84">
        <f t="shared" si="6"/>
        <v>-1.4775657771655712</v>
      </c>
      <c r="AH44" s="85">
        <f t="shared" si="7"/>
        <v>0.2812839398196267</v>
      </c>
      <c r="AI44" s="97" t="s">
        <v>145</v>
      </c>
      <c r="AJ44" s="97" t="s">
        <v>146</v>
      </c>
    </row>
    <row r="45" spans="1:36" ht="56.25">
      <c r="A45" s="88" t="str">
        <f>'HP Conversions'!B272</f>
        <v>Pre94 Manufactured Home Convert FAF w/o CAC to HP w/o PTCS - Zone 1 Heat - Zone 1 Cool</v>
      </c>
      <c r="B45" s="81" t="str">
        <f>VLOOKUP($A45,LookupTable!$A$4:$D$57,2,0)</f>
        <v>Heat Pump  must be rated HSPF 8.0 or higher and SEER 12 or higher. Heat pumps must be installed in substantial compliance with the RTF's  Appendix H - "Air Source Heat Pump Installation Standards." </v>
      </c>
      <c r="C45" s="81" t="str">
        <f>VLOOKUP($A45,LookupTable!$A$4:$D$57,3,0)</f>
        <v>Manufactured Home with Electric Forced-Air Furnaces without existing Central Air Conditioning built prior to 1994, NonSGC</v>
      </c>
      <c r="D45" s="81" t="str">
        <f>VLOOKUP($A45,LookupTable!$A$4:$D$57,4,0)</f>
        <v>Heating Zone 1 - Cooling Zone 1</v>
      </c>
      <c r="E45" s="82">
        <f>'HP Conversions'!E272</f>
        <v>3345.21</v>
      </c>
      <c r="F45" s="82">
        <f>'HP Conversions'!F272</f>
        <v>80.98</v>
      </c>
      <c r="G45" s="82">
        <f>'HP Conversions'!G272</f>
        <v>195.2737579345703</v>
      </c>
      <c r="H45" s="83">
        <f>'HP Conversions'!C272</f>
        <v>18</v>
      </c>
      <c r="I45" s="83" t="s">
        <v>142</v>
      </c>
      <c r="J45" s="95">
        <f>'HP Conversions'!D272</f>
        <v>2532.53696932868</v>
      </c>
      <c r="K45" s="95">
        <f>'HP Conversions'!K272</f>
        <v>2725.6429132399917</v>
      </c>
      <c r="L45" s="90">
        <f>'HP Conversions'!J272</f>
        <v>0.49942827224731445</v>
      </c>
      <c r="M45" s="90">
        <f>'HP Conversions'!L272</f>
        <v>0.9835147464809932</v>
      </c>
      <c r="N45" s="89">
        <f>'HP Conversions'!N272/'HP Conversions'!$K272</f>
        <v>1.227310700736829</v>
      </c>
      <c r="O45" s="89">
        <f>'HP Conversions'!O272/'HP Conversions'!$K272</f>
        <v>0.35419492033317385</v>
      </c>
      <c r="P45" s="89">
        <f>'HP Conversions'!P272/'HP Conversions'!$K272</f>
        <v>0.0716431917717523</v>
      </c>
      <c r="Q45" s="89">
        <f>'HP Conversions'!N272/'HP Conversions'!$K272</f>
        <v>1.227310700736829</v>
      </c>
      <c r="R45" s="84">
        <f>'HP Conversions'!S272/'HP Conversions'!$K272</f>
        <v>0.22755330767433168</v>
      </c>
      <c r="S45" s="84">
        <f>'HP Conversions'!T272/'HP Conversions'!$K272</f>
        <v>0.012904971131129888</v>
      </c>
      <c r="T45" s="84">
        <f>'HP Conversions'!U272/'HP Conversions'!$K272</f>
        <v>0.04090476790995093</v>
      </c>
      <c r="U45" s="84">
        <f>'HP Conversions'!V272/'HP Conversions'!$K272</f>
        <v>0.28077785641806835</v>
      </c>
      <c r="V45" s="84">
        <f t="shared" si="4"/>
        <v>-0.9465328443187606</v>
      </c>
      <c r="W45" s="85">
        <f t="shared" si="5"/>
        <v>0.22877487847983433</v>
      </c>
      <c r="X45" s="85">
        <f>'HP Conversions'!I272</f>
        <v>0.15311791755130127</v>
      </c>
      <c r="Y45" s="90">
        <f>'HP Conversions'!M272</f>
        <v>2.0258355140686035</v>
      </c>
      <c r="Z45" s="85">
        <f>'HP Conversions'!Y272/'HP Conversions'!K272</f>
        <v>0.17721033177701825</v>
      </c>
      <c r="AA45" s="84" t="s">
        <v>143</v>
      </c>
      <c r="AB45" s="91" t="s">
        <v>144</v>
      </c>
      <c r="AC45" s="84">
        <f>'HP Conversions'!Z272/'HP Conversions'!$K272</f>
        <v>0</v>
      </c>
      <c r="AD45" s="84">
        <f>'HP Conversions'!AA272/'HP Conversions'!$K272</f>
        <v>0</v>
      </c>
      <c r="AE45" s="84">
        <f>('HP Conversions'!Q272/'HP Conversions'!$K272)</f>
        <v>1.6531488893133515</v>
      </c>
      <c r="AF45" s="84">
        <f>'HP Conversions'!AB272/'HP Conversions'!$K272</f>
        <v>0.4579881868588197</v>
      </c>
      <c r="AG45" s="84">
        <f t="shared" si="6"/>
        <v>-1.1951607024545319</v>
      </c>
      <c r="AH45" s="85">
        <f t="shared" si="7"/>
        <v>0.27703989024790665</v>
      </c>
      <c r="AI45" s="97" t="s">
        <v>145</v>
      </c>
      <c r="AJ45" s="97" t="s">
        <v>146</v>
      </c>
    </row>
    <row r="46" spans="1:36" ht="56.25">
      <c r="A46" s="88" t="str">
        <f>'HP Conversions'!B273</f>
        <v>Post93 Manufactured Home NonSGC Convert FAF w/o CAC to HP w/o PTCS - Zone 2 Heat - Zone 2 Cool</v>
      </c>
      <c r="B46" s="81" t="str">
        <f>VLOOKUP($A46,LookupTable!$A$4:$D$57,2,0)</f>
        <v>Heat Pump  must be rated HSPF 8.0 or higher and SEER 12 or higher. Heat pumps must be installed in substantial compliance with the RTF's  Appendix H - "Air Source Heat Pump Installation Standards." </v>
      </c>
      <c r="C46" s="81" t="str">
        <f>VLOOKUP($A46,LookupTable!$A$4:$D$57,3,0)</f>
        <v>Manufactured Home with Electric Forced-Air Furnaces without existing Central Air Conditioning built post 1993, Non-SGC</v>
      </c>
      <c r="D46" s="81" t="str">
        <f>VLOOKUP($A46,LookupTable!$A$4:$D$57,4,0)</f>
        <v>Heating Zone 2 - Cooling Zone 2</v>
      </c>
      <c r="E46" s="82">
        <f>'HP Conversions'!E273</f>
        <v>3235</v>
      </c>
      <c r="F46" s="82">
        <f>'HP Conversions'!F273</f>
        <v>80.98</v>
      </c>
      <c r="G46" s="82">
        <f>'HP Conversions'!G273</f>
        <v>195.2737579345703</v>
      </c>
      <c r="H46" s="83">
        <f>'HP Conversions'!C273</f>
        <v>18</v>
      </c>
      <c r="I46" s="83" t="s">
        <v>142</v>
      </c>
      <c r="J46" s="95">
        <f>'HP Conversions'!D273</f>
        <v>2596.3226916195467</v>
      </c>
      <c r="K46" s="95">
        <f>'HP Conversions'!K273</f>
        <v>2794.2922968555367</v>
      </c>
      <c r="L46" s="90">
        <f>'HP Conversions'!J273</f>
        <v>0.5693653225898743</v>
      </c>
      <c r="M46" s="90">
        <f>'HP Conversions'!L273</f>
        <v>1.1494806612882558</v>
      </c>
      <c r="N46" s="89">
        <f>'HP Conversions'!N273/'HP Conversions'!$K273</f>
        <v>1.1577173561729877</v>
      </c>
      <c r="O46" s="89">
        <f>'HP Conversions'!O273/'HP Conversions'!$K273</f>
        <v>0.34549315960900345</v>
      </c>
      <c r="P46" s="89">
        <f>'HP Conversions'!P273/'HP Conversions'!$K273</f>
        <v>0.06988308207924958</v>
      </c>
      <c r="Q46" s="89">
        <f>'HP Conversions'!N273/'HP Conversions'!$K273</f>
        <v>1.1577173561729877</v>
      </c>
      <c r="R46" s="84">
        <f>'HP Conversions'!S273/'HP Conversions'!$K273</f>
        <v>0.1865021370120277</v>
      </c>
      <c r="S46" s="84">
        <f>'HP Conversions'!T273/'HP Conversions'!$K273</f>
        <v>0.014712108676698735</v>
      </c>
      <c r="T46" s="84">
        <f>'HP Conversions'!U273/'HP Conversions'!$K273</f>
        <v>0.0372008533611087</v>
      </c>
      <c r="U46" s="84">
        <f>'HP Conversions'!V273/'HP Conversions'!$K273</f>
        <v>0.23774796308769972</v>
      </c>
      <c r="V46" s="84">
        <f t="shared" si="4"/>
        <v>-0.9199693930852879</v>
      </c>
      <c r="W46" s="85">
        <f t="shared" si="5"/>
        <v>0.20535924577792639</v>
      </c>
      <c r="X46" s="85">
        <f>'HP Conversions'!I273</f>
        <v>0.15075384695913274</v>
      </c>
      <c r="Y46" s="90">
        <f>'HP Conversions'!M273</f>
        <v>2.1049342155456543</v>
      </c>
      <c r="Z46" s="85">
        <f>'HP Conversions'!Y273/'HP Conversions'!K273</f>
        <v>0.17960585114973643</v>
      </c>
      <c r="AA46" s="84" t="s">
        <v>143</v>
      </c>
      <c r="AB46" s="91" t="s">
        <v>144</v>
      </c>
      <c r="AC46" s="84">
        <f>'HP Conversions'!Z273/'HP Conversions'!$K273</f>
        <v>0</v>
      </c>
      <c r="AD46" s="84">
        <f>'HP Conversions'!AA273/'HP Conversions'!$K273</f>
        <v>0</v>
      </c>
      <c r="AE46" s="84">
        <f>('HP Conversions'!Q273/'HP Conversions'!$K273)</f>
        <v>1.573093520107143</v>
      </c>
      <c r="AF46" s="84">
        <f>'HP Conversions'!AB273/'HP Conversions'!$K273</f>
        <v>0.4173537955947213</v>
      </c>
      <c r="AG46" s="84">
        <f t="shared" si="6"/>
        <v>-1.1557397245124217</v>
      </c>
      <c r="AH46" s="85">
        <f t="shared" si="7"/>
        <v>0.2653076821308726</v>
      </c>
      <c r="AI46" s="97" t="s">
        <v>145</v>
      </c>
      <c r="AJ46" s="97" t="s">
        <v>146</v>
      </c>
    </row>
    <row r="47" spans="1:36" ht="56.25">
      <c r="A47" s="88" t="str">
        <f>'HP Conversions'!B274</f>
        <v>Pre94 Manufactured Home Convert FAF w/o CAC to HP w/o PTCS - Zone 3 Heat - Zone 3 Cool</v>
      </c>
      <c r="B47" s="81" t="str">
        <f>VLOOKUP($A47,LookupTable!$A$4:$D$57,2,0)</f>
        <v>Heat Pump  must be rated HSPF 8.0 or higher and SEER 12 or higher. Heat pumps must be installed in substantial compliance with the RTF's  Appendix H - "Air Source Heat Pump Installation Standards." </v>
      </c>
      <c r="C47" s="81" t="str">
        <f>VLOOKUP($A47,LookupTable!$A$4:$D$57,3,0)</f>
        <v>Manufactured Home with Electric Forced-Air Furnaces without existing Central Air Conditioning built prior to 1994, NonSGC</v>
      </c>
      <c r="D47" s="81" t="str">
        <f>VLOOKUP($A47,LookupTable!$A$4:$D$57,4,0)</f>
        <v>Heating Zone 3 - Cooling Zone 3</v>
      </c>
      <c r="E47" s="82">
        <f>'HP Conversions'!E274</f>
        <v>3345.21</v>
      </c>
      <c r="F47" s="82">
        <f>'HP Conversions'!F274</f>
        <v>80.98</v>
      </c>
      <c r="G47" s="82">
        <f>'HP Conversions'!G274</f>
        <v>195.2737579345703</v>
      </c>
      <c r="H47" s="83">
        <f>'HP Conversions'!C274</f>
        <v>18</v>
      </c>
      <c r="I47" s="83" t="s">
        <v>142</v>
      </c>
      <c r="J47" s="95">
        <f>'HP Conversions'!D274</f>
        <v>3079.96406553014</v>
      </c>
      <c r="K47" s="95">
        <f>'HP Conversions'!K274</f>
        <v>3314.811325526813</v>
      </c>
      <c r="L47" s="90">
        <f>'HP Conversions'!J274</f>
        <v>0.5884222388267517</v>
      </c>
      <c r="M47" s="90">
        <f>'HP Conversions'!L274</f>
        <v>1.4092456384233456</v>
      </c>
      <c r="N47" s="89">
        <f>'HP Conversions'!N274/'HP Conversions'!$K274</f>
        <v>1.0091707748329541</v>
      </c>
      <c r="O47" s="89">
        <f>'HP Conversions'!O274/'HP Conversions'!$K274</f>
        <v>0.2912409726240721</v>
      </c>
      <c r="P47" s="89">
        <f>'HP Conversions'!P274/'HP Conversions'!$K274</f>
        <v>0.05890946384513635</v>
      </c>
      <c r="Q47" s="89">
        <f>'HP Conversions'!N274/'HP Conversions'!$K274</f>
        <v>1.0091707748329541</v>
      </c>
      <c r="R47" s="84">
        <f>'HP Conversions'!S274/'HP Conversions'!$K274</f>
        <v>0.12870312064570888</v>
      </c>
      <c r="S47" s="84">
        <f>'HP Conversions'!T274/'HP Conversions'!$K274</f>
        <v>0.015204529469370343</v>
      </c>
      <c r="T47" s="84">
        <f>'HP Conversions'!U274/'HP Conversions'!$K274</f>
        <v>0.031530277814668606</v>
      </c>
      <c r="U47" s="84">
        <f>'HP Conversions'!V274/'HP Conversions'!$K274</f>
        <v>0.17474846227589894</v>
      </c>
      <c r="V47" s="84">
        <f t="shared" si="4"/>
        <v>-0.8344223125570552</v>
      </c>
      <c r="W47" s="85">
        <f t="shared" si="5"/>
        <v>0.17316044680824677</v>
      </c>
      <c r="X47" s="85">
        <f>'HP Conversions'!I274</f>
        <v>0.1501096701810028</v>
      </c>
      <c r="Y47" s="90">
        <f>'HP Conversions'!M274</f>
        <v>2.506115198135376</v>
      </c>
      <c r="Z47" s="85">
        <f>'HP Conversions'!Y274/'HP Conversions'!K274</f>
        <v>0.18025865692522858</v>
      </c>
      <c r="AA47" s="84" t="s">
        <v>143</v>
      </c>
      <c r="AB47" s="91" t="s">
        <v>144</v>
      </c>
      <c r="AC47" s="84">
        <f>'HP Conversions'!Z274/'HP Conversions'!$K274</f>
        <v>0</v>
      </c>
      <c r="AD47" s="84">
        <f>'HP Conversions'!AA274/'HP Conversions'!$K274</f>
        <v>0</v>
      </c>
      <c r="AE47" s="84">
        <f>('HP Conversions'!Q274/'HP Conversions'!$K274)</f>
        <v>1.3593212741818395</v>
      </c>
      <c r="AF47" s="84">
        <f>'HP Conversions'!AB274/'HP Conversions'!$K274</f>
        <v>0.3550071182479489</v>
      </c>
      <c r="AG47" s="84">
        <f t="shared" si="6"/>
        <v>-1.0043141559338906</v>
      </c>
      <c r="AH47" s="85">
        <f t="shared" si="7"/>
        <v>0.2611649835772811</v>
      </c>
      <c r="AI47" s="97" t="s">
        <v>145</v>
      </c>
      <c r="AJ47" s="97" t="s">
        <v>146</v>
      </c>
    </row>
    <row r="48" spans="1:36" ht="45">
      <c r="A48" s="88" t="str">
        <f>'HP Conversions'!B275</f>
        <v>SGC Manufactured Home Convert FAF w/o CAC to HP w/o PTCS - Zone 2 Heat - Zone 2 Cool</v>
      </c>
      <c r="B48" s="81" t="str">
        <f>VLOOKUP($A48,LookupTable!$A$4:$D$57,2,0)</f>
        <v>Heat Pump  must be rated HSPF 8.0 or higher and SEER 12 or higher. Heat pumps must be installed in substantial compliance with the RTF's  Appendix H - "Air Source Heat Pump Installation Standards." </v>
      </c>
      <c r="C48" s="81" t="str">
        <f>VLOOKUP($A48,LookupTable!$A$4:$D$57,3,0)</f>
        <v>SGC Manufactured Home with Electric Forced-Air Furnaces without existing Central Air Conditioning</v>
      </c>
      <c r="D48" s="81" t="str">
        <f>VLOOKUP($A48,LookupTable!$A$4:$D$57,4,0)</f>
        <v>Heating Zone 2 - Cooling Zone 2</v>
      </c>
      <c r="E48" s="82">
        <f>'HP Conversions'!E275</f>
        <v>2850</v>
      </c>
      <c r="F48" s="82">
        <f>'HP Conversions'!F275</f>
        <v>80.98</v>
      </c>
      <c r="G48" s="82">
        <f>'HP Conversions'!G275</f>
        <v>195.2737579345703</v>
      </c>
      <c r="H48" s="83">
        <f>'HP Conversions'!C275</f>
        <v>18</v>
      </c>
      <c r="I48" s="83" t="s">
        <v>142</v>
      </c>
      <c r="J48" s="95">
        <f>'HP Conversions'!D275</f>
        <v>2313.12553448288</v>
      </c>
      <c r="K48" s="95">
        <f>'HP Conversions'!K275</f>
        <v>2489.5013564871992</v>
      </c>
      <c r="L48" s="90">
        <f>'HP Conversions'!J275</f>
        <v>0.6000701785087585</v>
      </c>
      <c r="M48" s="90">
        <f>'HP Conversions'!L275</f>
        <v>1.0793274028095616</v>
      </c>
      <c r="N48" s="89">
        <f>'HP Conversions'!N275/'HP Conversions'!$K275</f>
        <v>1.1448078149110248</v>
      </c>
      <c r="O48" s="89">
        <f>'HP Conversions'!O275/'HP Conversions'!$K275</f>
        <v>0.38779206606818445</v>
      </c>
      <c r="P48" s="89">
        <f>'HP Conversions'!P275/'HP Conversions'!$K275</f>
        <v>0.07843890401012296</v>
      </c>
      <c r="Q48" s="89">
        <f>'HP Conversions'!N275/'HP Conversions'!$K275</f>
        <v>1.1448078149110248</v>
      </c>
      <c r="R48" s="84">
        <f>'HP Conversions'!S275/'HP Conversions'!$K275</f>
        <v>0.16383225989493586</v>
      </c>
      <c r="S48" s="84">
        <f>'HP Conversions'!T275/'HP Conversions'!$K275</f>
        <v>0.015505506253584097</v>
      </c>
      <c r="T48" s="84">
        <f>'HP Conversions'!U275/'HP Conversions'!$K275</f>
        <v>0.03511001013070913</v>
      </c>
      <c r="U48" s="84">
        <f>'HP Conversions'!V275/'HP Conversions'!$K275</f>
        <v>0.2137446619998622</v>
      </c>
      <c r="V48" s="84">
        <f t="shared" si="4"/>
        <v>-0.9310631529111626</v>
      </c>
      <c r="W48" s="85">
        <f t="shared" si="5"/>
        <v>0.1867078991039859</v>
      </c>
      <c r="X48" s="85">
        <f>'HP Conversions'!I275</f>
        <v>0.14971593771689667</v>
      </c>
      <c r="Y48" s="90">
        <f>'HP Conversions'!M275</f>
        <v>1.886317491531372</v>
      </c>
      <c r="Z48" s="85">
        <f>'HP Conversions'!Y275/'HP Conversions'!K275</f>
        <v>0.18065760189233931</v>
      </c>
      <c r="AA48" s="84" t="s">
        <v>143</v>
      </c>
      <c r="AB48" s="91" t="s">
        <v>144</v>
      </c>
      <c r="AC48" s="84">
        <f>'HP Conversions'!Z275/'HP Conversions'!$K275</f>
        <v>0</v>
      </c>
      <c r="AD48" s="84">
        <f>'HP Conversions'!AA275/'HP Conversions'!$K275</f>
        <v>0</v>
      </c>
      <c r="AE48" s="84">
        <f>('HP Conversions'!Q275/'HP Conversions'!$K275)</f>
        <v>1.61103882878322</v>
      </c>
      <c r="AF48" s="84">
        <f>'HP Conversions'!AB275/'HP Conversions'!$K275</f>
        <v>0.3944022716339595</v>
      </c>
      <c r="AG48" s="84">
        <f t="shared" si="6"/>
        <v>-1.2166365571492606</v>
      </c>
      <c r="AH48" s="85">
        <f t="shared" si="7"/>
        <v>0.2448123934615793</v>
      </c>
      <c r="AI48" s="97" t="s">
        <v>145</v>
      </c>
      <c r="AJ48" s="97" t="s">
        <v>146</v>
      </c>
    </row>
    <row r="49" spans="1:36" ht="56.25">
      <c r="A49" s="88" t="str">
        <f>'HP Conversions'!B276</f>
        <v>Pre94 Manufactured Home Convert FAF w/o CAC to HP w/o PTCS - Zone 1 Heat - Zone 2 Cool</v>
      </c>
      <c r="B49" s="81" t="str">
        <f>VLOOKUP($A49,LookupTable!$A$4:$D$57,2,0)</f>
        <v>Heat Pump  must be rated HSPF 8.0 or higher and SEER 12 or higher. Heat pumps must be installed in substantial compliance with the RTF's  Appendix H - "Air Source Heat Pump Installation Standards." </v>
      </c>
      <c r="C49" s="81" t="str">
        <f>VLOOKUP($A49,LookupTable!$A$4:$D$57,3,0)</f>
        <v>Manufactured Home with Electric Forced-Air Furnaces without existing Central Air Conditioning built prior to 1994, NonSGC</v>
      </c>
      <c r="D49" s="81" t="str">
        <f>VLOOKUP($A49,LookupTable!$A$4:$D$57,4,0)</f>
        <v>Heating Zone 1 - Cooling Zone 2</v>
      </c>
      <c r="E49" s="82">
        <f>'HP Conversions'!E276</f>
        <v>3345.21</v>
      </c>
      <c r="F49" s="82">
        <f>'HP Conversions'!F276</f>
        <v>80.98</v>
      </c>
      <c r="G49" s="82">
        <f>'HP Conversions'!G276</f>
        <v>195.2737579345703</v>
      </c>
      <c r="H49" s="83">
        <f>'HP Conversions'!C276</f>
        <v>18</v>
      </c>
      <c r="I49" s="83" t="s">
        <v>142</v>
      </c>
      <c r="J49" s="95">
        <f>'HP Conversions'!D276</f>
        <v>2301.616790493021</v>
      </c>
      <c r="K49" s="95">
        <f>'HP Conversions'!K276</f>
        <v>2477.115070768114</v>
      </c>
      <c r="L49" s="90">
        <f>'HP Conversions'!J276</f>
        <v>0.5495356917381287</v>
      </c>
      <c r="M49" s="90">
        <f>'HP Conversions'!L276</f>
        <v>0.9835147464809932</v>
      </c>
      <c r="N49" s="89">
        <f>'HP Conversions'!N276/'HP Conversions'!$K276</f>
        <v>1.3504462321040456</v>
      </c>
      <c r="O49" s="89">
        <f>'HP Conversions'!O276/'HP Conversions'!$K276</f>
        <v>0.3897311376061189</v>
      </c>
      <c r="P49" s="89">
        <f>'HP Conversions'!P276/'HP Conversions'!$K276</f>
        <v>0.07883112102419167</v>
      </c>
      <c r="Q49" s="89">
        <f>'HP Conversions'!N276/'HP Conversions'!$K276</f>
        <v>1.3504462321040456</v>
      </c>
      <c r="R49" s="84">
        <f>'HP Conversions'!S276/'HP Conversions'!$K276</f>
        <v>0.17736463775377606</v>
      </c>
      <c r="S49" s="84">
        <f>'HP Conversions'!T276/'HP Conversions'!$K276</f>
        <v>0.014199721088541863</v>
      </c>
      <c r="T49" s="84">
        <f>'HP Conversions'!U276/'HP Conversions'!$K276</f>
        <v>0.036173353979453655</v>
      </c>
      <c r="U49" s="84">
        <f>'HP Conversions'!V276/'HP Conversions'!$K276</f>
        <v>0.2270938106447289</v>
      </c>
      <c r="V49" s="84">
        <f t="shared" si="4"/>
        <v>-1.1233524214593167</v>
      </c>
      <c r="W49" s="85">
        <f t="shared" si="5"/>
        <v>0.16816205284301342</v>
      </c>
      <c r="X49" s="85">
        <f>'HP Conversions'!I276</f>
        <v>0.15142414580168834</v>
      </c>
      <c r="Y49" s="90">
        <f>'HP Conversions'!M276</f>
        <v>1.8589485883712769</v>
      </c>
      <c r="Z49" s="85">
        <f>'HP Conversions'!Y276/'HP Conversions'!K276</f>
        <v>0.17892665910376498</v>
      </c>
      <c r="AA49" s="84" t="s">
        <v>143</v>
      </c>
      <c r="AB49" s="91" t="s">
        <v>144</v>
      </c>
      <c r="AC49" s="84">
        <f>'HP Conversions'!Z276/'HP Conversions'!$K276</f>
        <v>0</v>
      </c>
      <c r="AD49" s="84">
        <f>'HP Conversions'!AA276/'HP Conversions'!$K276</f>
        <v>0</v>
      </c>
      <c r="AE49" s="84">
        <f>('HP Conversions'!Q276/'HP Conversions'!$K276)</f>
        <v>1.8190085748783136</v>
      </c>
      <c r="AF49" s="84">
        <f>'HP Conversions'!AB276/'HP Conversions'!$K276</f>
        <v>0.4060204595591082</v>
      </c>
      <c r="AG49" s="84">
        <f t="shared" si="6"/>
        <v>-1.4129881153192054</v>
      </c>
      <c r="AH49" s="85">
        <f t="shared" si="7"/>
        <v>0.223209755669387</v>
      </c>
      <c r="AI49" s="97" t="s">
        <v>145</v>
      </c>
      <c r="AJ49" s="97" t="s">
        <v>146</v>
      </c>
    </row>
    <row r="50" spans="1:36" ht="56.25">
      <c r="A50" s="88" t="str">
        <f>'HP Conversions'!B277</f>
        <v>Pre94 Manufactured Home Convert FAF w/o CAC to HP w/o PTCS - Zone 2 Heat - Zone 3 Cool</v>
      </c>
      <c r="B50" s="81" t="str">
        <f>VLOOKUP($A50,LookupTable!$A$4:$D$57,2,0)</f>
        <v>Heat Pump  must be rated HSPF 8.0 or higher and SEER 12 or higher. Heat pumps must be installed in substantial compliance with the RTF's  Appendix H - "Air Source Heat Pump Installation Standards." </v>
      </c>
      <c r="C50" s="81" t="str">
        <f>VLOOKUP($A50,LookupTable!$A$4:$D$57,3,0)</f>
        <v>Manufactured Home with Electric Forced-Air Furnaces without existing Central Air Conditioning built prior to 1994, NonSGC</v>
      </c>
      <c r="D50" s="81" t="str">
        <f>VLOOKUP($A50,LookupTable!$A$4:$D$57,4,0)</f>
        <v>Heating Zone 2 - Cooling Zone 3</v>
      </c>
      <c r="E50" s="82">
        <f>'HP Conversions'!E277</f>
        <v>3345.21</v>
      </c>
      <c r="F50" s="82">
        <f>'HP Conversions'!F277</f>
        <v>80.98</v>
      </c>
      <c r="G50" s="82">
        <f>'HP Conversions'!G277</f>
        <v>195.2737579345703</v>
      </c>
      <c r="H50" s="83">
        <f>'HP Conversions'!C277</f>
        <v>18</v>
      </c>
      <c r="I50" s="83" t="s">
        <v>142</v>
      </c>
      <c r="J50" s="95">
        <f>'HP Conversions'!D277</f>
        <v>2533.9841050822424</v>
      </c>
      <c r="K50" s="95">
        <f>'HP Conversions'!K277</f>
        <v>2727.2003930947626</v>
      </c>
      <c r="L50" s="90">
        <f>'HP Conversions'!J277</f>
        <v>0.6387161016464233</v>
      </c>
      <c r="M50" s="90">
        <f>'HP Conversions'!L277</f>
        <v>1.2585304523726861</v>
      </c>
      <c r="N50" s="89">
        <f>'HP Conversions'!N277/'HP Conversions'!$K277</f>
        <v>1.2266097945266428</v>
      </c>
      <c r="O50" s="89">
        <f>'HP Conversions'!O277/'HP Conversions'!$K277</f>
        <v>0.3539926427687976</v>
      </c>
      <c r="P50" s="89">
        <f>'HP Conversions'!P277/'HP Conversions'!$K277</f>
        <v>0.0716022769830193</v>
      </c>
      <c r="Q50" s="89">
        <f>'HP Conversions'!N277/'HP Conversions'!$K277</f>
        <v>1.2266097945266428</v>
      </c>
      <c r="R50" s="84">
        <f>'HP Conversions'!S277/'HP Conversions'!$K277</f>
        <v>0.07452895850233979</v>
      </c>
      <c r="S50" s="84">
        <f>'HP Conversions'!T277/'HP Conversions'!$K277</f>
        <v>0.016504096788051065</v>
      </c>
      <c r="T50" s="84">
        <f>'HP Conversions'!U277/'HP Conversions'!$K277</f>
        <v>0.026401377212977944</v>
      </c>
      <c r="U50" s="84">
        <f>'HP Conversions'!V277/'HP Conversions'!$K277</f>
        <v>0.11668603712913579</v>
      </c>
      <c r="V50" s="84">
        <f t="shared" si="4"/>
        <v>-1.109923757397507</v>
      </c>
      <c r="W50" s="85">
        <f t="shared" si="5"/>
        <v>0.0951288972661153</v>
      </c>
      <c r="X50" s="85">
        <f>'HP Conversions'!I277</f>
        <v>0.14840959560127012</v>
      </c>
      <c r="Y50" s="90">
        <f>'HP Conversions'!M277</f>
        <v>2.0815653800964355</v>
      </c>
      <c r="Z50" s="85">
        <f>'HP Conversions'!Y277/'HP Conversions'!K277</f>
        <v>0.18198128737924302</v>
      </c>
      <c r="AA50" s="84" t="s">
        <v>143</v>
      </c>
      <c r="AB50" s="91" t="s">
        <v>144</v>
      </c>
      <c r="AC50" s="84">
        <f>'HP Conversions'!Z277/'HP Conversions'!$K277</f>
        <v>0</v>
      </c>
      <c r="AD50" s="84">
        <f>'HP Conversions'!AA277/'HP Conversions'!$K277</f>
        <v>0</v>
      </c>
      <c r="AE50" s="84">
        <f>('HP Conversions'!Q277/'HP Conversions'!$K277)</f>
        <v>1.652204790706384</v>
      </c>
      <c r="AF50" s="84">
        <f>'HP Conversions'!AB277/'HP Conversions'!$K277</f>
        <v>0.2986673208276127</v>
      </c>
      <c r="AG50" s="84">
        <f t="shared" si="6"/>
        <v>-1.3535374698787712</v>
      </c>
      <c r="AH50" s="85">
        <f t="shared" si="7"/>
        <v>0.1807689473530218</v>
      </c>
      <c r="AI50" s="97" t="s">
        <v>145</v>
      </c>
      <c r="AJ50" s="97" t="s">
        <v>146</v>
      </c>
    </row>
    <row r="51" spans="1:36" ht="45">
      <c r="A51" s="88" t="str">
        <f>'HP Conversions'!B278</f>
        <v>SGC Manufactured Home Convert FAF w/o CAC to HP w/o PTCS - Zone 1 Heat - Zone 1 Cool</v>
      </c>
      <c r="B51" s="81" t="str">
        <f>VLOOKUP($A51,LookupTable!$A$4:$D$57,2,0)</f>
        <v>Heat Pump  must be rated HSPF 8.0 or higher and SEER 12 or higher. Heat pumps must be installed in substantial compliance with the RTF's  Appendix H - "Air Source Heat Pump Installation Standards." </v>
      </c>
      <c r="C51" s="81" t="str">
        <f>VLOOKUP($A51,LookupTable!$A$4:$D$57,3,0)</f>
        <v>SGC Manufactured Home with Electric Forced-Air Furnaces without existing Central Air Conditioning</v>
      </c>
      <c r="D51" s="81" t="str">
        <f>VLOOKUP($A51,LookupTable!$A$4:$D$57,4,0)</f>
        <v>Heating Zone 1 - Cooling Zone 1</v>
      </c>
      <c r="E51" s="82">
        <f>'HP Conversions'!E278</f>
        <v>2850</v>
      </c>
      <c r="F51" s="82">
        <f>'HP Conversions'!F278</f>
        <v>80.98</v>
      </c>
      <c r="G51" s="82">
        <f>'HP Conversions'!G278</f>
        <v>195.2737579345703</v>
      </c>
      <c r="H51" s="83">
        <f>'HP Conversions'!C278</f>
        <v>18</v>
      </c>
      <c r="I51" s="83" t="s">
        <v>142</v>
      </c>
      <c r="J51" s="95">
        <f>'HP Conversions'!D278</f>
        <v>1726.4774731463208</v>
      </c>
      <c r="K51" s="95">
        <f>'HP Conversions'!K278</f>
        <v>1858.1213804737279</v>
      </c>
      <c r="L51" s="90">
        <f>'HP Conversions'!J278</f>
        <v>0.6143165826797485</v>
      </c>
      <c r="M51" s="90">
        <f>'HP Conversions'!L278</f>
        <v>0.8247173985948613</v>
      </c>
      <c r="N51" s="89">
        <f>'HP Conversions'!N278/'HP Conversions'!$K278</f>
        <v>1.5338075532027595</v>
      </c>
      <c r="O51" s="89">
        <f>'HP Conversions'!O278/'HP Conversions'!$K278</f>
        <v>0.5195617921718267</v>
      </c>
      <c r="P51" s="89">
        <f>'HP Conversions'!P278/'HP Conversions'!$K278</f>
        <v>0.10509203542170388</v>
      </c>
      <c r="Q51" s="89">
        <f>'HP Conversions'!N278/'HP Conversions'!$K278</f>
        <v>1.5338075532027595</v>
      </c>
      <c r="R51" s="84">
        <f>'HP Conversions'!S278/'HP Conversions'!$K278</f>
        <v>0.14652854159179987</v>
      </c>
      <c r="S51" s="84">
        <f>'HP Conversions'!T278/'HP Conversions'!$K278</f>
        <v>0.015873627543494164</v>
      </c>
      <c r="T51" s="84">
        <f>'HP Conversions'!U278/'HP Conversions'!$K278</f>
        <v>0.03346136909715978</v>
      </c>
      <c r="U51" s="84">
        <f>'HP Conversions'!V278/'HP Conversions'!$K278</f>
        <v>0.19514373124846535</v>
      </c>
      <c r="V51" s="84">
        <f t="shared" si="4"/>
        <v>-1.3386638219542941</v>
      </c>
      <c r="W51" s="85">
        <f t="shared" si="5"/>
        <v>0.12722830243010846</v>
      </c>
      <c r="X51" s="85">
        <f>'HP Conversions'!I278</f>
        <v>0.14923436694614078</v>
      </c>
      <c r="Y51" s="90">
        <f>'HP Conversions'!M278</f>
        <v>1.4117182493209839</v>
      </c>
      <c r="Z51" s="85">
        <f>'HP Conversions'!Y278/'HP Conversions'!K278</f>
        <v>0.18114558508192125</v>
      </c>
      <c r="AA51" s="84" t="s">
        <v>143</v>
      </c>
      <c r="AB51" s="91" t="s">
        <v>144</v>
      </c>
      <c r="AC51" s="84">
        <f>'HP Conversions'!Z278/'HP Conversions'!$K278</f>
        <v>0</v>
      </c>
      <c r="AD51" s="84">
        <f>'HP Conversions'!AA278/'HP Conversions'!$K278</f>
        <v>0</v>
      </c>
      <c r="AE51" s="84">
        <f>('HP Conversions'!Q278/'HP Conversions'!$K278)</f>
        <v>2.1584614394711132</v>
      </c>
      <c r="AF51" s="84">
        <f>'HP Conversions'!AB278/'HP Conversions'!$K278</f>
        <v>0.3762893159144816</v>
      </c>
      <c r="AG51" s="84">
        <f t="shared" si="6"/>
        <v>-1.7821721235566317</v>
      </c>
      <c r="AH51" s="85">
        <f t="shared" si="7"/>
        <v>0.17433219284504967</v>
      </c>
      <c r="AI51" s="97" t="s">
        <v>145</v>
      </c>
      <c r="AJ51" s="97" t="s">
        <v>146</v>
      </c>
    </row>
    <row r="52" spans="1:36" ht="56.25">
      <c r="A52" s="88" t="str">
        <f>'HP Conversions'!B279</f>
        <v>Post93 Manufactured Home NonSGC Convert FAF w/CAC to HP w/o PTCS - Zone 2 Heat - Zone 3 Cool</v>
      </c>
      <c r="B52" s="81" t="str">
        <f>VLOOKUP($A52,LookupTable!$A$4:$D$57,2,0)</f>
        <v>Heat Pump  must be rated HSPF 8.0 or higher and SEER 12 or higher. Heat pumps must be installed in substantial compliance with the RTF's  Appendix H - "Air Source Heat Pump Installation Standards." </v>
      </c>
      <c r="C52" s="81" t="str">
        <f>VLOOKUP($A52,LookupTable!$A$4:$D$57,3,0)</f>
        <v>Manufactured Home with Electric Forced-Air Furnaces with existing Central Air Conditioning built post 1993, Non-SGC</v>
      </c>
      <c r="D52" s="81" t="str">
        <f>VLOOKUP($A52,LookupTable!$A$4:$D$57,4,0)</f>
        <v>Heating Zone 2 - Cooling Zone 3</v>
      </c>
      <c r="E52" s="82">
        <f>'HP Conversions'!E279</f>
        <v>3235</v>
      </c>
      <c r="F52" s="82">
        <f>'HP Conversions'!F279</f>
        <v>0.82</v>
      </c>
      <c r="G52" s="82">
        <f>'HP Conversions'!G279</f>
        <v>15.566636085510254</v>
      </c>
      <c r="H52" s="83">
        <f>'HP Conversions'!C279</f>
        <v>18</v>
      </c>
      <c r="I52" s="83" t="s">
        <v>142</v>
      </c>
      <c r="J52" s="95">
        <f>'HP Conversions'!D279</f>
        <v>2076.8832620399467</v>
      </c>
      <c r="K52" s="95">
        <f>'HP Conversions'!K279</f>
        <v>2235.2456107704925</v>
      </c>
      <c r="L52" s="90">
        <f>'HP Conversions'!J279</f>
        <v>0.7117666006088257</v>
      </c>
      <c r="M52" s="90">
        <f>'HP Conversions'!L279</f>
        <v>1.1494806612882558</v>
      </c>
      <c r="N52" s="89">
        <f>'HP Conversions'!N279/'HP Conversions'!$K279</f>
        <v>1.4472685572906807</v>
      </c>
      <c r="O52" s="89">
        <f>'HP Conversions'!O279/'HP Conversions'!$K279</f>
        <v>0.0043903983583219635</v>
      </c>
      <c r="P52" s="89">
        <f>'HP Conversions'!P279/'HP Conversions'!$K279</f>
        <v>0.006964172532317113</v>
      </c>
      <c r="Q52" s="89">
        <f>'HP Conversions'!N279/'HP Conversions'!$K279</f>
        <v>1.4472685572906807</v>
      </c>
      <c r="R52" s="84">
        <f>'HP Conversions'!S279/'HP Conversions'!$K279</f>
        <v>0.004947560189980113</v>
      </c>
      <c r="S52" s="84">
        <f>'HP Conversions'!T279/'HP Conversions'!$K279</f>
        <v>0.01839168445190689</v>
      </c>
      <c r="T52" s="84">
        <f>'HP Conversions'!U279/'HP Conversions'!$K279</f>
        <v>0.019862316493450126</v>
      </c>
      <c r="U52" s="84">
        <f>'HP Conversions'!V279/'HP Conversions'!$K279</f>
        <v>0.04236757095950688</v>
      </c>
      <c r="V52" s="84">
        <f t="shared" si="4"/>
        <v>-1.4049009863311739</v>
      </c>
      <c r="W52" s="85">
        <f t="shared" si="5"/>
        <v>0.02927415975844865</v>
      </c>
      <c r="X52" s="85">
        <f>'HP Conversions'!I279</f>
        <v>0.1459402828364529</v>
      </c>
      <c r="Y52" s="90">
        <f>'HP Conversions'!M279</f>
        <v>1.7295334339141846</v>
      </c>
      <c r="Z52" s="85">
        <f>'HP Conversions'!Y279/'HP Conversions'!K279</f>
        <v>0.18448350118318932</v>
      </c>
      <c r="AA52" s="84" t="s">
        <v>143</v>
      </c>
      <c r="AB52" s="91" t="s">
        <v>144</v>
      </c>
      <c r="AC52" s="84">
        <f>'HP Conversions'!Z279/'HP Conversions'!$K279</f>
        <v>0</v>
      </c>
      <c r="AD52" s="84">
        <f>'HP Conversions'!AA279/'HP Conversions'!$K279</f>
        <v>0</v>
      </c>
      <c r="AE52" s="84">
        <f>('HP Conversions'!Q279/'HP Conversions'!$K279)</f>
        <v>1.4586230898586316</v>
      </c>
      <c r="AF52" s="84">
        <f>'HP Conversions'!AB279/'HP Conversions'!$K279</f>
        <v>0.22685107562697013</v>
      </c>
      <c r="AG52" s="84">
        <f t="shared" si="6"/>
        <v>-1.2317720142316615</v>
      </c>
      <c r="AH52" s="85">
        <f t="shared" si="7"/>
        <v>0.15552412216987208</v>
      </c>
      <c r="AI52" s="97" t="s">
        <v>145</v>
      </c>
      <c r="AJ52" s="97" t="s">
        <v>146</v>
      </c>
    </row>
    <row r="53" spans="1:36" ht="45">
      <c r="A53" s="88" t="str">
        <f>'HP Conversions'!B280</f>
        <v>SGC Manufactured Home Convert FAF w/o CAC to HP w/o PTCS - Zone 3 Heat - Zone 3 Cool</v>
      </c>
      <c r="B53" s="81" t="str">
        <f>VLOOKUP($A53,LookupTable!$A$4:$D$57,2,0)</f>
        <v>Heat Pump  must be rated HSPF 8.0 or higher and SEER 12 or higher. Heat pumps must be installed in substantial compliance with the RTF's  Appendix H - "Air Source Heat Pump Installation Standards." </v>
      </c>
      <c r="C53" s="81" t="str">
        <f>VLOOKUP($A53,LookupTable!$A$4:$D$57,3,0)</f>
        <v>SGC Manufactured Home with Electric Forced-Air Furnaces without existing Central Air Conditioning</v>
      </c>
      <c r="D53" s="81" t="str">
        <f>VLOOKUP($A53,LookupTable!$A$4:$D$57,4,0)</f>
        <v>Heating Zone 3 - Cooling Zone 3</v>
      </c>
      <c r="E53" s="82">
        <f>'HP Conversions'!E280</f>
        <v>2850</v>
      </c>
      <c r="F53" s="82">
        <f>'HP Conversions'!F280</f>
        <v>80.98</v>
      </c>
      <c r="G53" s="82">
        <f>'HP Conversions'!G280</f>
        <v>195.2737579345703</v>
      </c>
      <c r="H53" s="83">
        <f>'HP Conversions'!C280</f>
        <v>18</v>
      </c>
      <c r="I53" s="83" t="s">
        <v>142</v>
      </c>
      <c r="J53" s="95">
        <f>'HP Conversions'!D280</f>
        <v>2105.5442360577595</v>
      </c>
      <c r="K53" s="95">
        <f>'HP Conversions'!K280</f>
        <v>2266.091984057164</v>
      </c>
      <c r="L53" s="90">
        <f>'HP Conversions'!J280</f>
        <v>0.7456565499305725</v>
      </c>
      <c r="M53" s="90">
        <f>'HP Conversions'!L280</f>
        <v>1.2208298974572813</v>
      </c>
      <c r="N53" s="89">
        <f>'HP Conversions'!N280/'HP Conversions'!$K280</f>
        <v>1.2576720751800907</v>
      </c>
      <c r="O53" s="89">
        <f>'HP Conversions'!O280/'HP Conversions'!$K280</f>
        <v>0.4260236924642709</v>
      </c>
      <c r="P53" s="89">
        <f>'HP Conversions'!P280/'HP Conversions'!$K280</f>
        <v>0.08617203507553838</v>
      </c>
      <c r="Q53" s="89">
        <f>'HP Conversions'!N280/'HP Conversions'!$K280</f>
        <v>1.2576720751800907</v>
      </c>
      <c r="R53" s="84">
        <f>'HP Conversions'!S280/'HP Conversions'!$K280</f>
        <v>-0.019389158127670888</v>
      </c>
      <c r="S53" s="84">
        <f>'HP Conversions'!T280/'HP Conversions'!$K280</f>
        <v>0.01926738339069934</v>
      </c>
      <c r="T53" s="84">
        <f>'HP Conversions'!U280/'HP Conversions'!$K280</f>
        <v>0.01762306478325036</v>
      </c>
      <c r="U53" s="84">
        <f>'HP Conversions'!V280/'HP Conversions'!$K280</f>
        <v>0.016627589169003365</v>
      </c>
      <c r="V53" s="84">
        <f t="shared" si="4"/>
        <v>-1.2410444860110874</v>
      </c>
      <c r="W53" s="85">
        <f t="shared" si="5"/>
        <v>0.013220925785938595</v>
      </c>
      <c r="X53" s="85">
        <f>'HP Conversions'!I280</f>
        <v>0.14479470869520406</v>
      </c>
      <c r="Y53" s="90">
        <f>'HP Conversions'!M280</f>
        <v>1.7644339799880981</v>
      </c>
      <c r="Z53" s="85">
        <f>'HP Conversions'!Y280/'HP Conversions'!K280</f>
        <v>0.18564438637931424</v>
      </c>
      <c r="AA53" s="84" t="s">
        <v>143</v>
      </c>
      <c r="AB53" s="91" t="s">
        <v>144</v>
      </c>
      <c r="AC53" s="84">
        <f>'HP Conversions'!Z280/'HP Conversions'!$K280</f>
        <v>0</v>
      </c>
      <c r="AD53" s="84">
        <f>'HP Conversions'!AA280/'HP Conversions'!$K280</f>
        <v>0</v>
      </c>
      <c r="AE53" s="84">
        <f>('HP Conversions'!Q280/'HP Conversions'!$K280)</f>
        <v>1.7698678508313377</v>
      </c>
      <c r="AF53" s="84">
        <f>'HP Conversions'!AB280/'HP Conversions'!$K280</f>
        <v>0.20227198016081688</v>
      </c>
      <c r="AG53" s="84">
        <f t="shared" si="6"/>
        <v>-1.5675958706705209</v>
      </c>
      <c r="AH53" s="85">
        <f t="shared" si="7"/>
        <v>0.11428648758482517</v>
      </c>
      <c r="AI53" s="97" t="s">
        <v>145</v>
      </c>
      <c r="AJ53" s="97" t="s">
        <v>146</v>
      </c>
    </row>
    <row r="54" spans="1:36" ht="45">
      <c r="A54" s="88" t="str">
        <f>'HP Conversions'!B281</f>
        <v>SGC Manufactured Home Convert FAF w/o CAC to HP w/o PTCS - Zone 1 Heat - Zone 2 Cool</v>
      </c>
      <c r="B54" s="81" t="str">
        <f>VLOOKUP($A54,LookupTable!$A$4:$D$57,2,0)</f>
        <v>Heat Pump  must be rated HSPF 8.0 or higher and SEER 12 or higher. Heat pumps must be installed in substantial compliance with the RTF's  Appendix H - "Air Source Heat Pump Installation Standards." </v>
      </c>
      <c r="C54" s="81" t="str">
        <f>VLOOKUP($A54,LookupTable!$A$4:$D$57,3,0)</f>
        <v>SGC Manufactured Home with Electric Forced-Air Furnaces without existing Central Air Conditioning</v>
      </c>
      <c r="D54" s="81" t="str">
        <f>VLOOKUP($A54,LookupTable!$A$4:$D$57,4,0)</f>
        <v>Heating Zone 1 - Cooling Zone 2</v>
      </c>
      <c r="E54" s="82">
        <f>'HP Conversions'!E281</f>
        <v>2850</v>
      </c>
      <c r="F54" s="82">
        <f>'HP Conversions'!F281</f>
        <v>80.98</v>
      </c>
      <c r="G54" s="82">
        <f>'HP Conversions'!G281</f>
        <v>195.2737579345703</v>
      </c>
      <c r="H54" s="83">
        <f>'HP Conversions'!C281</f>
        <v>18</v>
      </c>
      <c r="I54" s="83" t="s">
        <v>142</v>
      </c>
      <c r="J54" s="95">
        <f>'HP Conversions'!D281</f>
        <v>1390.7768072348117</v>
      </c>
      <c r="K54" s="95">
        <f>'HP Conversions'!K281</f>
        <v>1496.823538786466</v>
      </c>
      <c r="L54" s="90">
        <f>'HP Conversions'!J281</f>
        <v>0.7625980973243713</v>
      </c>
      <c r="M54" s="90">
        <f>'HP Conversions'!L281</f>
        <v>0.8247173985948613</v>
      </c>
      <c r="N54" s="89">
        <f>'HP Conversions'!N281/'HP Conversions'!$K281</f>
        <v>1.9040324622692335</v>
      </c>
      <c r="O54" s="89">
        <f>'HP Conversions'!O281/'HP Conversions'!$K281</f>
        <v>0.6449717348074402</v>
      </c>
      <c r="P54" s="89">
        <f>'HP Conversions'!P281/'HP Conversions'!$K281</f>
        <v>0.13045877010518317</v>
      </c>
      <c r="Q54" s="89">
        <f>'HP Conversions'!N281/'HP Conversions'!$K281</f>
        <v>1.9040324622692335</v>
      </c>
      <c r="R54" s="84">
        <f>'HP Conversions'!S281/'HP Conversions'!$K281</f>
        <v>0.010837967119506903</v>
      </c>
      <c r="S54" s="84">
        <f>'HP Conversions'!T281/'HP Conversions'!$K281</f>
        <v>0.01970514623798342</v>
      </c>
      <c r="T54" s="84">
        <f>'HP Conversions'!U281/'HP Conversions'!$K281</f>
        <v>0.02074296178691121</v>
      </c>
      <c r="U54" s="84">
        <f>'HP Conversions'!V281/'HP Conversions'!$K281</f>
        <v>0.05039252375901404</v>
      </c>
      <c r="V54" s="84">
        <f t="shared" si="4"/>
        <v>-1.8536399385102196</v>
      </c>
      <c r="W54" s="85">
        <f t="shared" si="5"/>
        <v>0.02646621040218822</v>
      </c>
      <c r="X54" s="85">
        <f>'HP Conversions'!I281</f>
        <v>0.14422203368893421</v>
      </c>
      <c r="Y54" s="90">
        <f>'HP Conversions'!M281</f>
        <v>1.1691062450408936</v>
      </c>
      <c r="Z54" s="85">
        <f>'HP Conversions'!Y281/'HP Conversions'!K281</f>
        <v>0.18622465885781656</v>
      </c>
      <c r="AA54" s="84" t="s">
        <v>143</v>
      </c>
      <c r="AB54" s="91" t="s">
        <v>144</v>
      </c>
      <c r="AC54" s="84">
        <f>'HP Conversions'!Z281/'HP Conversions'!$K281</f>
        <v>0</v>
      </c>
      <c r="AD54" s="84">
        <f>'HP Conversions'!AA281/'HP Conversions'!$K281</f>
        <v>0</v>
      </c>
      <c r="AE54" s="84">
        <f>('HP Conversions'!Q281/'HP Conversions'!$K281)</f>
        <v>2.6794630400193964</v>
      </c>
      <c r="AF54" s="84">
        <f>'HP Conversions'!AB281/'HP Conversions'!$K281</f>
        <v>0.23661717940746865</v>
      </c>
      <c r="AG54" s="84">
        <f t="shared" si="6"/>
        <v>-2.4428458606119277</v>
      </c>
      <c r="AH54" s="85">
        <f t="shared" si="7"/>
        <v>0.08830768548528134</v>
      </c>
      <c r="AI54" s="97" t="s">
        <v>145</v>
      </c>
      <c r="AJ54" s="97" t="s">
        <v>146</v>
      </c>
    </row>
    <row r="55" spans="1:36" ht="56.25">
      <c r="A55" s="88" t="str">
        <f>'HP Conversions'!B282</f>
        <v>Post93 Manufactured Home NonSGC Convert FAF w/o CAC to HP w/o PTCS - Zone 2 Heat - Zone 3 Cool</v>
      </c>
      <c r="B55" s="81" t="str">
        <f>VLOOKUP($A55,LookupTable!$A$4:$D$57,2,0)</f>
        <v>Heat Pump  must be rated HSPF 8.0 or higher and SEER 12 or higher. Heat pumps must be installed in substantial compliance with the RTF's  Appendix H - "Air Source Heat Pump Installation Standards." </v>
      </c>
      <c r="C55" s="81" t="str">
        <f>VLOOKUP($A55,LookupTable!$A$4:$D$57,3,0)</f>
        <v>Manufactured Home with Electric Forced-Air Furnaces without existing Central Air Conditioning built post 1993, Non-SGC</v>
      </c>
      <c r="D55" s="81" t="str">
        <f>VLOOKUP($A55,LookupTable!$A$4:$D$57,4,0)</f>
        <v>Heating Zone 2 - Cooling Zone 3</v>
      </c>
      <c r="E55" s="82">
        <f>'HP Conversions'!E282</f>
        <v>3235</v>
      </c>
      <c r="F55" s="82">
        <f>'HP Conversions'!F282</f>
        <v>80.98</v>
      </c>
      <c r="G55" s="82">
        <f>'HP Conversions'!G282</f>
        <v>195.2737579345703</v>
      </c>
      <c r="H55" s="83">
        <f>'HP Conversions'!C282</f>
        <v>18</v>
      </c>
      <c r="I55" s="83" t="s">
        <v>142</v>
      </c>
      <c r="J55" s="95">
        <f>'HP Conversions'!D282</f>
        <v>1801.5245909547798</v>
      </c>
      <c r="K55" s="95">
        <f>'HP Conversions'!K282</f>
        <v>1938.8908410150816</v>
      </c>
      <c r="L55" s="90">
        <f>'HP Conversions'!J282</f>
        <v>0.8205583691596985</v>
      </c>
      <c r="M55" s="90">
        <f>'HP Conversions'!L282</f>
        <v>1.1494806612882558</v>
      </c>
      <c r="N55" s="89">
        <f>'HP Conversions'!N282/'HP Conversions'!$K282</f>
        <v>1.6684800515105296</v>
      </c>
      <c r="O55" s="89">
        <f>'HP Conversions'!O282/'HP Conversions'!$K282</f>
        <v>0.4979181159091407</v>
      </c>
      <c r="P55" s="89">
        <f>'HP Conversions'!P282/'HP Conversions'!$K282</f>
        <v>0.10071415770489546</v>
      </c>
      <c r="Q55" s="89">
        <f>'HP Conversions'!N282/'HP Conversions'!$K282</f>
        <v>1.6684800515105296</v>
      </c>
      <c r="R55" s="84">
        <f>'HP Conversions'!S282/'HP Conversions'!$K282</f>
        <v>-0.0986778185064207</v>
      </c>
      <c r="S55" s="84">
        <f>'HP Conversions'!T282/'HP Conversions'!$K282</f>
        <v>0.021202808882359876</v>
      </c>
      <c r="T55" s="84">
        <f>'HP Conversions'!U282/'HP Conversions'!$K282</f>
        <v>0.01012389117417786</v>
      </c>
      <c r="U55" s="84">
        <f>'HP Conversions'!V282/'HP Conversions'!$K282</f>
        <v>-0.0683125820044657</v>
      </c>
      <c r="V55" s="84">
        <f t="shared" si="4"/>
        <v>-1.7367926335149952</v>
      </c>
      <c r="W55" s="85">
        <f t="shared" si="5"/>
        <v>-0.04094300195115913</v>
      </c>
      <c r="X55" s="85">
        <f>'HP Conversions'!I282</f>
        <v>0.14226281333195498</v>
      </c>
      <c r="Y55" s="90">
        <f>'HP Conversions'!M282</f>
        <v>1.5305308103561401</v>
      </c>
      <c r="Z55" s="85">
        <f>'HP Conversions'!Y282/'HP Conversions'!K282</f>
        <v>0.18820993443620468</v>
      </c>
      <c r="AA55" s="84" t="s">
        <v>143</v>
      </c>
      <c r="AB55" s="91" t="s">
        <v>144</v>
      </c>
      <c r="AC55" s="84">
        <f>'HP Conversions'!Z282/'HP Conversions'!$K282</f>
        <v>0</v>
      </c>
      <c r="AD55" s="84">
        <f>'HP Conversions'!AA282/'HP Conversions'!$K282</f>
        <v>0</v>
      </c>
      <c r="AE55" s="84">
        <f>('HP Conversions'!Q282/'HP Conversions'!$K282)</f>
        <v>2.2671122130668513</v>
      </c>
      <c r="AF55" s="84">
        <f>'HP Conversions'!AB282/'HP Conversions'!$K282</f>
        <v>0.11989735333801352</v>
      </c>
      <c r="AG55" s="84">
        <f t="shared" si="6"/>
        <v>-2.147214859728838</v>
      </c>
      <c r="AH55" s="85">
        <f t="shared" si="7"/>
        <v>0.05288549576283283</v>
      </c>
      <c r="AI55" s="97" t="s">
        <v>145</v>
      </c>
      <c r="AJ55" s="97" t="s">
        <v>146</v>
      </c>
    </row>
    <row r="56" spans="1:36" ht="45">
      <c r="A56" s="88" t="str">
        <f>'HP Conversions'!B283</f>
        <v>SGC Manufactured Home Convert FAF w/o CAC to HP w/o PTCS - Zone 2 Heat - Zone 3 Cool</v>
      </c>
      <c r="B56" s="81" t="str">
        <f>VLOOKUP($A56,LookupTable!$A$4:$D$57,2,0)</f>
        <v>Heat Pump  must be rated HSPF 8.0 or higher and SEER 12 or higher. Heat pumps must be installed in substantial compliance with the RTF's  Appendix H - "Air Source Heat Pump Installation Standards." </v>
      </c>
      <c r="C56" s="81" t="str">
        <f>VLOOKUP($A56,LookupTable!$A$4:$D$57,3,0)</f>
        <v>SGC Manufactured Home with Electric Forced-Air Furnaces without existing Central Air Conditioning</v>
      </c>
      <c r="D56" s="81" t="str">
        <f>VLOOKUP($A56,LookupTable!$A$4:$D$57,4,0)</f>
        <v>Heating Zone 2 - Cooling Zone 3</v>
      </c>
      <c r="E56" s="82">
        <f>'HP Conversions'!E283</f>
        <v>2850</v>
      </c>
      <c r="F56" s="82">
        <f>'HP Conversions'!F283</f>
        <v>80.98</v>
      </c>
      <c r="G56" s="82">
        <f>'HP Conversions'!G283</f>
        <v>195.2737579345703</v>
      </c>
      <c r="H56" s="83">
        <f>'HP Conversions'!C283</f>
        <v>18</v>
      </c>
      <c r="I56" s="83" t="s">
        <v>142</v>
      </c>
      <c r="J56" s="95">
        <f>'HP Conversions'!D283</f>
        <v>1592.9381181508857</v>
      </c>
      <c r="K56" s="95">
        <f>'HP Conversions'!K283</f>
        <v>1714.3996496598902</v>
      </c>
      <c r="L56" s="90">
        <f>'HP Conversions'!J283</f>
        <v>0.8713694214820862</v>
      </c>
      <c r="M56" s="90">
        <f>'HP Conversions'!L283</f>
        <v>1.0793274028095616</v>
      </c>
      <c r="N56" s="89">
        <f>'HP Conversions'!N283/'HP Conversions'!$K283</f>
        <v>1.662389868490429</v>
      </c>
      <c r="O56" s="89">
        <f>'HP Conversions'!O283/'HP Conversions'!$K283</f>
        <v>0.563117750696718</v>
      </c>
      <c r="P56" s="89">
        <f>'HP Conversions'!P283/'HP Conversions'!$K283</f>
        <v>0.11390212193131836</v>
      </c>
      <c r="Q56" s="89">
        <f>'HP Conversions'!N283/'HP Conversions'!$K283</f>
        <v>1.662389868490429</v>
      </c>
      <c r="R56" s="84">
        <f>'HP Conversions'!S283/'HP Conversions'!$K283</f>
        <v>-0.14707587978648978</v>
      </c>
      <c r="S56" s="84">
        <f>'HP Conversions'!T283/'HP Conversions'!$K283</f>
        <v>0.022515741215285587</v>
      </c>
      <c r="T56" s="84">
        <f>'HP Conversions'!U283/'HP Conversions'!$K283</f>
        <v>0.005575573699269009</v>
      </c>
      <c r="U56" s="84">
        <f>'HP Conversions'!V283/'HP Conversions'!$K283</f>
        <v>-0.12000556598599667</v>
      </c>
      <c r="V56" s="84">
        <f t="shared" si="4"/>
        <v>-1.7823954344764257</v>
      </c>
      <c r="W56" s="85">
        <f t="shared" si="5"/>
        <v>-0.07218858118701749</v>
      </c>
      <c r="X56" s="85">
        <f>'HP Conversions'!I283</f>
        <v>0.1405452572981601</v>
      </c>
      <c r="Y56" s="90">
        <f>'HP Conversions'!M283</f>
        <v>1.3658355474472046</v>
      </c>
      <c r="Z56" s="85">
        <f>'HP Conversions'!Y283/'HP Conversions'!K283</f>
        <v>0.1899503881553254</v>
      </c>
      <c r="AA56" s="84" t="s">
        <v>143</v>
      </c>
      <c r="AB56" s="91" t="s">
        <v>144</v>
      </c>
      <c r="AC56" s="84">
        <f>'HP Conversions'!Z283/'HP Conversions'!$K283</f>
        <v>0</v>
      </c>
      <c r="AD56" s="84">
        <f>'HP Conversions'!AA283/'HP Conversions'!$K283</f>
        <v>0</v>
      </c>
      <c r="AE56" s="84">
        <f>('HP Conversions'!Q283/'HP Conversions'!$K283)</f>
        <v>2.3394098047121226</v>
      </c>
      <c r="AF56" s="84">
        <f>'HP Conversions'!AB283/'HP Conversions'!$K283</f>
        <v>0.06994482055469453</v>
      </c>
      <c r="AG56" s="84">
        <f t="shared" si="6"/>
        <v>-2.269464984157428</v>
      </c>
      <c r="AH56" s="85">
        <f t="shared" si="7"/>
        <v>0.029898489958368638</v>
      </c>
      <c r="AI56" s="97" t="s">
        <v>145</v>
      </c>
      <c r="AJ56" s="97" t="s">
        <v>146</v>
      </c>
    </row>
    <row r="57" spans="1:36" ht="56.25">
      <c r="A57" s="88" t="str">
        <f>'HP Conversions'!B284</f>
        <v>Pre94 Manufactured Home Convert FAF w/o CAC to HP w/o PTCS - Zone 1 Heat - Zone 3 Cool</v>
      </c>
      <c r="B57" s="81" t="str">
        <f>VLOOKUP($A57,LookupTable!$A$4:$D$57,2,0)</f>
        <v>Heat Pump  must be rated HSPF 8.0 or higher and SEER 12 or higher. Heat pumps must be installed in substantial compliance with the RTF's  Appendix H - "Air Source Heat Pump Installation Standards." </v>
      </c>
      <c r="C57" s="81" t="str">
        <f>VLOOKUP($A57,LookupTable!$A$4:$D$57,3,0)</f>
        <v>Manufactured Home with Electric Forced-Air Furnaces without existing Central Air Conditioning built prior to 1994, NonSGC</v>
      </c>
      <c r="D57" s="81" t="str">
        <f>VLOOKUP($A57,LookupTable!$A$4:$D$57,4,0)</f>
        <v>Heating Zone 1 - Cooling Zone 3</v>
      </c>
      <c r="E57" s="82">
        <f>'HP Conversions'!E284</f>
        <v>3345.21</v>
      </c>
      <c r="F57" s="82">
        <f>'HP Conversions'!F284</f>
        <v>80.98</v>
      </c>
      <c r="G57" s="82">
        <f>'HP Conversions'!G284</f>
        <v>195.2737579345703</v>
      </c>
      <c r="H57" s="83">
        <f>'HP Conversions'!C284</f>
        <v>18</v>
      </c>
      <c r="I57" s="83" t="s">
        <v>142</v>
      </c>
      <c r="J57" s="95">
        <f>'HP Conversions'!D284</f>
        <v>1537.7138010743438</v>
      </c>
      <c r="K57" s="95">
        <f>'HP Conversions'!K284</f>
        <v>1654.9644784062625</v>
      </c>
      <c r="L57" s="90">
        <f>'HP Conversions'!J284</f>
        <v>0.822533130645752</v>
      </c>
      <c r="M57" s="90">
        <f>'HP Conversions'!L284</f>
        <v>0.9835147464809932</v>
      </c>
      <c r="N57" s="89">
        <f>'HP Conversions'!N284/'HP Conversions'!$K284</f>
        <v>2.021318739740201</v>
      </c>
      <c r="O57" s="89">
        <f>'HP Conversions'!O284/'HP Conversions'!$K284</f>
        <v>0.583341145449485</v>
      </c>
      <c r="P57" s="89">
        <f>'HP Conversions'!P284/'HP Conversions'!$K284</f>
        <v>0.11799271856434027</v>
      </c>
      <c r="Q57" s="89">
        <f>'HP Conversions'!N284/'HP Conversions'!$K284</f>
        <v>2.021318739740201</v>
      </c>
      <c r="R57" s="84">
        <f>'HP Conversions'!S284/'HP Conversions'!$K284</f>
        <v>-0.13614925809426529</v>
      </c>
      <c r="S57" s="84">
        <f>'HP Conversions'!T284/'HP Conversions'!$K284</f>
        <v>0.021253835697430737</v>
      </c>
      <c r="T57" s="84">
        <f>'HP Conversions'!U284/'HP Conversions'!$K284</f>
        <v>0.006388074717679123</v>
      </c>
      <c r="U57" s="84">
        <f>'HP Conversions'!V284/'HP Conversions'!$K284</f>
        <v>-0.10947112654429991</v>
      </c>
      <c r="V57" s="84">
        <f>U57-Q57</f>
        <v>-2.130789866284501</v>
      </c>
      <c r="W57" s="85">
        <f>U57/Q57</f>
        <v>-0.054158270238156586</v>
      </c>
      <c r="X57" s="85">
        <f>'HP Conversions'!I284</f>
        <v>0.14219606282345035</v>
      </c>
      <c r="Y57" s="90">
        <f>'HP Conversions'!M284</f>
        <v>1.3068733215332031</v>
      </c>
      <c r="Z57" s="85">
        <f>'HP Conversions'!Y284/'HP Conversions'!K284</f>
        <v>0.1882775832762337</v>
      </c>
      <c r="AA57" s="84" t="s">
        <v>143</v>
      </c>
      <c r="AB57" s="91" t="s">
        <v>144</v>
      </c>
      <c r="AC57" s="84">
        <f>'HP Conversions'!Z284/'HP Conversions'!$K284</f>
        <v>0</v>
      </c>
      <c r="AD57" s="84">
        <f>'HP Conversions'!AA284/'HP Conversions'!$K284</f>
        <v>0</v>
      </c>
      <c r="AE57" s="84">
        <f>('HP Conversions'!Q284/'HP Conversions'!$K284)</f>
        <v>2.7226527296988836</v>
      </c>
      <c r="AF57" s="84">
        <f>'HP Conversions'!AB284/'HP Conversions'!$K284</f>
        <v>0.07880645896665157</v>
      </c>
      <c r="AG57" s="84">
        <f>AF57-AE57</f>
        <v>-2.643846270732232</v>
      </c>
      <c r="AH57" s="85">
        <f>AF57/AE57</f>
        <v>0.02894473397470977</v>
      </c>
      <c r="AI57" s="97" t="s">
        <v>145</v>
      </c>
      <c r="AJ57" s="97" t="s">
        <v>146</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986</v>
      </c>
      <c r="B1" s="2"/>
      <c r="C1"/>
      <c r="D1" s="25" t="s">
        <v>987</v>
      </c>
      <c r="E1" s="25"/>
      <c r="F1" s="26"/>
      <c r="G1" s="27"/>
      <c r="H1" s="26"/>
      <c r="I1" s="26"/>
      <c r="J1"/>
      <c r="K1"/>
    </row>
    <row r="2" spans="1:11" ht="15" customHeight="1">
      <c r="A2" s="17" t="s">
        <v>988</v>
      </c>
      <c r="B2" s="18">
        <v>18</v>
      </c>
      <c r="C2" s="4"/>
      <c r="D2" s="17"/>
      <c r="E2" s="17"/>
      <c r="F2" s="28" t="s">
        <v>5</v>
      </c>
      <c r="G2" s="28" t="s">
        <v>6</v>
      </c>
      <c r="H2" s="28" t="s">
        <v>7</v>
      </c>
      <c r="I2" s="28" t="s">
        <v>989</v>
      </c>
      <c r="J2"/>
      <c r="K2"/>
    </row>
    <row r="3" spans="1:11" ht="15" customHeight="1">
      <c r="A3" s="17" t="s">
        <v>990</v>
      </c>
      <c r="B3" s="18">
        <v>2001</v>
      </c>
      <c r="C3" s="4"/>
      <c r="D3" s="17" t="s">
        <v>991</v>
      </c>
      <c r="E3" s="17"/>
      <c r="F3" s="19">
        <v>0.07</v>
      </c>
      <c r="G3" s="19">
        <v>0.05</v>
      </c>
      <c r="H3" s="19">
        <v>0.0475</v>
      </c>
      <c r="I3" s="19">
        <v>0.05</v>
      </c>
      <c r="J3"/>
      <c r="K3"/>
    </row>
    <row r="4" spans="1:11" ht="15" customHeight="1">
      <c r="A4" s="17" t="s">
        <v>992</v>
      </c>
      <c r="B4" s="18">
        <v>2000</v>
      </c>
      <c r="C4" s="4"/>
      <c r="D4" s="17" t="s">
        <v>993</v>
      </c>
      <c r="E4" s="17"/>
      <c r="F4" s="18">
        <v>10</v>
      </c>
      <c r="G4" s="18">
        <v>10</v>
      </c>
      <c r="H4" s="18">
        <v>15</v>
      </c>
      <c r="I4" s="18">
        <v>1</v>
      </c>
      <c r="J4"/>
      <c r="K4"/>
    </row>
    <row r="5" spans="1:11" ht="15" customHeight="1">
      <c r="A5" s="17" t="s">
        <v>994</v>
      </c>
      <c r="B5" s="18">
        <v>2000</v>
      </c>
      <c r="C5" s="4"/>
      <c r="D5" s="17" t="s">
        <v>8</v>
      </c>
      <c r="E5" s="17"/>
      <c r="F5" s="20">
        <v>0</v>
      </c>
      <c r="G5" s="20">
        <v>0</v>
      </c>
      <c r="H5" s="20">
        <v>1</v>
      </c>
      <c r="I5" s="29"/>
      <c r="J5"/>
      <c r="K5"/>
    </row>
    <row r="6" spans="1:11" ht="15" customHeight="1">
      <c r="A6" s="17" t="s">
        <v>995</v>
      </c>
      <c r="B6" s="19">
        <v>0.0475</v>
      </c>
      <c r="C6" s="4"/>
      <c r="D6" s="5"/>
      <c r="E6" s="5"/>
      <c r="F6" s="5"/>
      <c r="G6" s="5"/>
      <c r="H6" s="5"/>
      <c r="I6" s="5"/>
      <c r="J6"/>
      <c r="K6"/>
    </row>
    <row r="7" spans="1:11" ht="15" customHeight="1">
      <c r="A7" s="17" t="s">
        <v>996</v>
      </c>
      <c r="B7" s="20">
        <v>0</v>
      </c>
      <c r="C7" s="4"/>
      <c r="D7" s="6" t="s">
        <v>997</v>
      </c>
      <c r="E7" s="6"/>
      <c r="F7" s="16" t="b">
        <v>1</v>
      </c>
      <c r="G7" s="5"/>
      <c r="H7" s="5"/>
      <c r="I7"/>
      <c r="K7"/>
    </row>
    <row r="8" spans="1:11" ht="15" customHeight="1">
      <c r="A8" s="17" t="s">
        <v>998</v>
      </c>
      <c r="B8" s="20">
        <v>0</v>
      </c>
      <c r="C8" s="4"/>
      <c r="D8" s="30" t="s">
        <v>134</v>
      </c>
      <c r="E8" s="31" t="b">
        <v>0</v>
      </c>
      <c r="F8" s="16"/>
      <c r="G8" s="5"/>
      <c r="H8" s="5"/>
      <c r="I8"/>
      <c r="J8"/>
      <c r="K8"/>
    </row>
    <row r="9" spans="1:11" ht="15" customHeight="1">
      <c r="A9" s="17" t="s">
        <v>9</v>
      </c>
      <c r="B9" s="21">
        <v>1</v>
      </c>
      <c r="C9" s="4"/>
      <c r="D9" s="92" t="s">
        <v>974</v>
      </c>
      <c r="E9" s="31" t="b">
        <v>1</v>
      </c>
      <c r="F9"/>
      <c r="G9" s="5"/>
      <c r="H9" s="5"/>
      <c r="I9"/>
      <c r="J9"/>
      <c r="K9"/>
    </row>
    <row r="10" spans="1:10" ht="15" customHeight="1">
      <c r="A10" s="17" t="s">
        <v>10</v>
      </c>
      <c r="B10" s="21">
        <v>0</v>
      </c>
      <c r="C10" s="4"/>
      <c r="D10" s="30" t="s">
        <v>975</v>
      </c>
      <c r="E10" s="32" t="b">
        <v>0</v>
      </c>
      <c r="F10" s="8"/>
      <c r="G10" s="9"/>
      <c r="H10" s="5"/>
      <c r="I10"/>
      <c r="J10"/>
    </row>
    <row r="11" spans="1:11" s="10" customFormat="1" ht="15" customHeight="1">
      <c r="A11" s="87" t="s">
        <v>11</v>
      </c>
      <c r="B11" s="21">
        <v>0</v>
      </c>
      <c r="C11" s="4"/>
      <c r="D11" s="30" t="s">
        <v>976</v>
      </c>
      <c r="E11" s="32" t="b">
        <v>0</v>
      </c>
      <c r="F11" s="5"/>
      <c r="G11" s="5"/>
      <c r="H11" s="5"/>
      <c r="I11"/>
      <c r="J11"/>
      <c r="K11" s="3"/>
    </row>
    <row r="12" spans="1:10" ht="15" customHeight="1">
      <c r="A12" s="17" t="s">
        <v>12</v>
      </c>
      <c r="B12" s="18">
        <v>18</v>
      </c>
      <c r="C12" s="4"/>
      <c r="D12" s="30" t="s">
        <v>977</v>
      </c>
      <c r="E12" s="32" t="b">
        <v>0</v>
      </c>
      <c r="F12" s="4"/>
      <c r="G12" s="5"/>
      <c r="H12" s="5"/>
      <c r="I12"/>
      <c r="J12" s="11"/>
    </row>
    <row r="13" spans="1:9" ht="15" customHeight="1">
      <c r="A13" s="34" t="s">
        <v>14</v>
      </c>
      <c r="B13" s="20">
        <v>0.025</v>
      </c>
      <c r="C13" s="4"/>
      <c r="D13" s="17" t="s">
        <v>978</v>
      </c>
      <c r="E13" s="33" t="b">
        <v>0</v>
      </c>
      <c r="F13" s="4"/>
      <c r="G13" s="5"/>
      <c r="H13" s="5"/>
      <c r="I13"/>
    </row>
    <row r="14" spans="1:9" ht="15" customHeight="1">
      <c r="A14" s="34" t="s">
        <v>13</v>
      </c>
      <c r="B14" s="22">
        <v>3</v>
      </c>
      <c r="C14" s="4"/>
      <c r="D14" s="17" t="s">
        <v>979</v>
      </c>
      <c r="E14" s="33" t="b">
        <v>0</v>
      </c>
      <c r="F14" s="5"/>
      <c r="G14" s="5"/>
      <c r="H14" s="5"/>
      <c r="I14"/>
    </row>
    <row r="15" spans="1:9" ht="14.25">
      <c r="A15" s="34" t="s">
        <v>15</v>
      </c>
      <c r="B15" s="20">
        <v>0.05</v>
      </c>
      <c r="C15" s="4"/>
      <c r="D15" s="17" t="s">
        <v>980</v>
      </c>
      <c r="E15" s="33" t="b">
        <v>0</v>
      </c>
      <c r="F15" s="5"/>
      <c r="G15" s="13"/>
      <c r="H15" s="5"/>
      <c r="I15"/>
    </row>
    <row r="16" spans="1:9" ht="14.25">
      <c r="A16" s="34" t="s">
        <v>16</v>
      </c>
      <c r="B16" s="22">
        <v>20</v>
      </c>
      <c r="C16" s="4"/>
      <c r="D16" s="17" t="s">
        <v>981</v>
      </c>
      <c r="E16" s="33" t="b">
        <v>0</v>
      </c>
      <c r="F16" s="4"/>
      <c r="G16" s="5"/>
      <c r="H16" s="5"/>
      <c r="I16" s="5"/>
    </row>
    <row r="17" spans="1:9" ht="14.25">
      <c r="A17" s="17" t="s">
        <v>999</v>
      </c>
      <c r="B17" s="23">
        <v>0</v>
      </c>
      <c r="C17" s="4"/>
      <c r="D17" s="17" t="s">
        <v>982</v>
      </c>
      <c r="E17" s="33" t="b">
        <v>0</v>
      </c>
      <c r="F17" s="4"/>
      <c r="G17" s="5"/>
      <c r="H17"/>
      <c r="I17" s="5"/>
    </row>
    <row r="18" spans="1:9" ht="14.25">
      <c r="A18" s="17" t="s">
        <v>0</v>
      </c>
      <c r="B18" s="24">
        <v>0.1</v>
      </c>
      <c r="C18" s="4"/>
      <c r="D18" s="5"/>
      <c r="E18" s="5"/>
      <c r="F18" s="4"/>
      <c r="G18" s="5"/>
      <c r="H18" s="5"/>
      <c r="I18" s="5"/>
    </row>
    <row r="19" spans="1:9" ht="15" customHeight="1">
      <c r="A19" s="17" t="s">
        <v>1</v>
      </c>
      <c r="B19" s="24">
        <v>0.2</v>
      </c>
      <c r="C19"/>
      <c r="D19"/>
      <c r="E19"/>
      <c r="F19" s="5"/>
      <c r="G19" s="5"/>
      <c r="H19" s="5"/>
      <c r="I19" s="5"/>
    </row>
    <row r="20" spans="1:9" ht="15" customHeight="1">
      <c r="A20" s="17" t="s">
        <v>2</v>
      </c>
      <c r="B20" s="35">
        <v>0.25</v>
      </c>
      <c r="C20"/>
      <c r="D20"/>
      <c r="E20"/>
      <c r="F20" s="5"/>
      <c r="G20" s="5"/>
      <c r="H20" s="5"/>
      <c r="I20" s="5"/>
    </row>
    <row r="21" spans="1:9" ht="37.5" customHeight="1">
      <c r="A21" s="17" t="s">
        <v>3</v>
      </c>
      <c r="B21" s="496" t="s">
        <v>441</v>
      </c>
      <c r="C21" s="497"/>
      <c r="D21" s="498"/>
      <c r="E21" s="12"/>
      <c r="F21" s="5"/>
      <c r="G21" s="5"/>
      <c r="H21" s="14"/>
      <c r="I21" s="5"/>
    </row>
    <row r="22" spans="1:9" ht="14.25">
      <c r="A22" s="34" t="s">
        <v>985</v>
      </c>
      <c r="B22" s="7" t="s">
        <v>348</v>
      </c>
      <c r="C22" s="4"/>
      <c r="D22" s="4"/>
      <c r="E22" s="4"/>
      <c r="F22" s="5"/>
      <c r="G22" s="5"/>
      <c r="H22" s="5"/>
      <c r="I22" s="5"/>
    </row>
    <row r="23" spans="1:9" ht="14.25">
      <c r="A23" s="17" t="s">
        <v>4</v>
      </c>
      <c r="B23" s="7" t="s">
        <v>135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O799"/>
  <sheetViews>
    <sheetView zoomScale="75" zoomScaleNormal="75" workbookViewId="0" topLeftCell="A1">
      <selection activeCell="K299" sqref="K299"/>
    </sheetView>
  </sheetViews>
  <sheetFormatPr defaultColWidth="9.140625" defaultRowHeight="12.75"/>
  <cols>
    <col min="1" max="1" width="93.57421875" style="37" customWidth="1"/>
    <col min="2" max="2" width="79.8515625" style="37" customWidth="1"/>
    <col min="3" max="3" width="8.8515625" style="37" customWidth="1"/>
    <col min="4" max="4" width="8.57421875" style="37" customWidth="1"/>
    <col min="5" max="5" width="8.421875" style="37" customWidth="1"/>
    <col min="6" max="6" width="9.00390625" style="37" customWidth="1"/>
    <col min="7" max="7" width="14.4218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112</v>
      </c>
    </row>
    <row r="2" ht="12.75">
      <c r="A2" s="37" t="s">
        <v>156</v>
      </c>
    </row>
    <row r="3" ht="12.75"/>
    <row r="4" spans="1:23" ht="12.75">
      <c r="A4" s="40" t="s">
        <v>17</v>
      </c>
      <c r="B4" s="41"/>
      <c r="C4" s="42"/>
      <c r="D4" s="42"/>
      <c r="E4" s="42"/>
      <c r="F4" s="42"/>
      <c r="G4" s="42"/>
      <c r="H4" s="43"/>
      <c r="I4" s="44" t="s">
        <v>18</v>
      </c>
      <c r="J4" s="45"/>
      <c r="K4" s="45"/>
      <c r="L4" s="45"/>
      <c r="M4" s="45"/>
      <c r="N4" s="45"/>
      <c r="O4"/>
      <c r="P4"/>
      <c r="Q4"/>
      <c r="R4"/>
      <c r="S4"/>
      <c r="T4"/>
      <c r="U4"/>
      <c r="V4"/>
      <c r="W4"/>
    </row>
    <row r="5" spans="1:25" s="98" customFormat="1" ht="26.25" customHeight="1">
      <c r="A5" s="46" t="s">
        <v>19</v>
      </c>
      <c r="B5" s="46" t="s">
        <v>20</v>
      </c>
      <c r="C5" s="46" t="s">
        <v>157</v>
      </c>
      <c r="D5" s="46" t="s">
        <v>158</v>
      </c>
      <c r="E5" s="46" t="s">
        <v>21</v>
      </c>
      <c r="F5" s="46" t="s">
        <v>22</v>
      </c>
      <c r="G5" s="47" t="s">
        <v>23</v>
      </c>
      <c r="H5" s="47" t="s">
        <v>159</v>
      </c>
      <c r="I5" s="47" t="s">
        <v>24</v>
      </c>
      <c r="J5" s="47" t="s">
        <v>25</v>
      </c>
      <c r="K5" s="47" t="s">
        <v>26</v>
      </c>
      <c r="L5" s="47" t="s">
        <v>27</v>
      </c>
      <c r="M5" s="47" t="s">
        <v>28</v>
      </c>
      <c r="N5" s="47" t="s">
        <v>29</v>
      </c>
      <c r="O5"/>
      <c r="P5"/>
      <c r="Q5"/>
      <c r="R5"/>
      <c r="S5"/>
      <c r="T5"/>
      <c r="U5"/>
      <c r="V5"/>
      <c r="W5"/>
      <c r="X5"/>
      <c r="Y5"/>
    </row>
    <row r="6" spans="1:23" ht="12.75">
      <c r="A6" t="s">
        <v>351</v>
      </c>
      <c r="B6" s="99" t="s">
        <v>615</v>
      </c>
      <c r="C6" s="100">
        <f>'CAC &amp; HP Convert Use &amp; Savings'!P76</f>
        <v>3562.8748267153687</v>
      </c>
      <c r="D6" s="101">
        <v>18</v>
      </c>
      <c r="E6" s="102">
        <f>VLOOKUP($B6,'Central AC and HP Cost vs SEER'!$P$37:$S$54,2,0)+'Central AC and HP Cost vs SEER'!$L$51</f>
        <v>3345.21</v>
      </c>
      <c r="F6" s="102">
        <f>VLOOKUP($B6,'Central AC and HP Cost vs SEER'!$P$37:$S$54,3,0)</f>
        <v>80.98178841980899</v>
      </c>
      <c r="G6" s="99" t="s">
        <v>160</v>
      </c>
      <c r="H6"/>
      <c r="I6" s="102">
        <f>VLOOKUP($B6,'Central AC and HP Cost vs SEER'!$P$37:$S$54,4,0)</f>
        <v>391.7007074493652</v>
      </c>
      <c r="J6">
        <v>14</v>
      </c>
      <c r="K6"/>
      <c r="L6"/>
      <c r="M6"/>
      <c r="N6"/>
      <c r="O6"/>
      <c r="P6"/>
      <c r="Q6"/>
      <c r="R6"/>
      <c r="S6"/>
      <c r="T6"/>
      <c r="U6"/>
      <c r="V6"/>
      <c r="W6"/>
    </row>
    <row r="7" spans="1:23" ht="12.75">
      <c r="A7" t="s">
        <v>351</v>
      </c>
      <c r="B7" s="99" t="s">
        <v>616</v>
      </c>
      <c r="C7" s="100">
        <f>'CAC &amp; HP Convert Use &amp; Savings'!P70</f>
        <v>-1030.337857386689</v>
      </c>
      <c r="D7" s="101">
        <v>18</v>
      </c>
      <c r="E7" s="102">
        <f>VLOOKUP($B7,'Central AC and HP Cost vs SEER'!$P$37:$S$54,2,0)</f>
        <v>0</v>
      </c>
      <c r="F7" s="102">
        <f>VLOOKUP($B7,'Central AC and HP Cost vs SEER'!$P$37:$S$54,3,0)</f>
        <v>0</v>
      </c>
      <c r="G7" s="99" t="s">
        <v>161</v>
      </c>
      <c r="H7"/>
      <c r="I7" s="102">
        <f>VLOOKUP($B7,'Central AC and HP Cost vs SEER'!$P$37:$S$54,4,0)</f>
        <v>0</v>
      </c>
      <c r="J7"/>
      <c r="K7"/>
      <c r="L7"/>
      <c r="M7"/>
      <c r="N7"/>
      <c r="O7"/>
      <c r="P7"/>
      <c r="Q7"/>
      <c r="R7"/>
      <c r="S7"/>
      <c r="T7"/>
      <c r="U7"/>
      <c r="V7"/>
      <c r="W7"/>
    </row>
    <row r="8" spans="1:23" ht="12.75">
      <c r="A8" t="s">
        <v>352</v>
      </c>
      <c r="B8" s="99" t="s">
        <v>615</v>
      </c>
      <c r="C8" s="100">
        <f>'CAC &amp; HP Convert Use &amp; Savings'!Q76</f>
        <v>4559.145130723267</v>
      </c>
      <c r="D8" s="101">
        <v>18</v>
      </c>
      <c r="E8" s="102">
        <f>VLOOKUP($B8,'Central AC and HP Cost vs SEER'!$P$37:$S$54,2,0)+'Central AC and HP Cost vs SEER'!$L$51</f>
        <v>3345.21</v>
      </c>
      <c r="F8" s="102">
        <f>VLOOKUP($B8,'Central AC and HP Cost vs SEER'!$P$37:$S$54,3,0)</f>
        <v>80.98178841980899</v>
      </c>
      <c r="G8" s="99" t="s">
        <v>162</v>
      </c>
      <c r="H8"/>
      <c r="I8" s="102">
        <f>VLOOKUP($B8,'Central AC and HP Cost vs SEER'!$P$37:$S$54,4,0)</f>
        <v>391.7007074493652</v>
      </c>
      <c r="J8">
        <v>14</v>
      </c>
      <c r="K8"/>
      <c r="L8"/>
      <c r="M8"/>
      <c r="N8"/>
      <c r="O8"/>
      <c r="P8"/>
      <c r="Q8"/>
      <c r="R8"/>
      <c r="S8"/>
      <c r="T8"/>
      <c r="U8"/>
      <c r="V8"/>
      <c r="W8"/>
    </row>
    <row r="9" spans="1:23" ht="12.75">
      <c r="A9" t="s">
        <v>352</v>
      </c>
      <c r="B9" s="99" t="s">
        <v>616</v>
      </c>
      <c r="C9" s="100">
        <f>'CAC &amp; HP Convert Use &amp; Savings'!Q70</f>
        <v>-1261.2580362223475</v>
      </c>
      <c r="D9" s="101">
        <v>18</v>
      </c>
      <c r="E9" s="102">
        <f>VLOOKUP($B9,'Central AC and HP Cost vs SEER'!$P$37:$S$54,2,0)</f>
        <v>0</v>
      </c>
      <c r="F9" s="102">
        <f>VLOOKUP($B9,'Central AC and HP Cost vs SEER'!$P$37:$S$54,3,0)</f>
        <v>0</v>
      </c>
      <c r="G9" s="99" t="s">
        <v>163</v>
      </c>
      <c r="H9"/>
      <c r="I9" s="102">
        <f>VLOOKUP($B9,'Central AC and HP Cost vs SEER'!$P$37:$S$54,4,0)</f>
        <v>0</v>
      </c>
      <c r="J9"/>
      <c r="K9"/>
      <c r="L9"/>
      <c r="M9"/>
      <c r="N9"/>
      <c r="O9"/>
      <c r="P9"/>
      <c r="Q9"/>
      <c r="R9"/>
      <c r="S9"/>
      <c r="T9"/>
      <c r="U9"/>
      <c r="V9"/>
      <c r="W9"/>
    </row>
    <row r="10" spans="1:30" ht="12" customHeight="1">
      <c r="A10" t="s">
        <v>353</v>
      </c>
      <c r="B10" s="99" t="s">
        <v>615</v>
      </c>
      <c r="C10" s="93">
        <f>'CAC &amp; HP Convert Use &amp; Savings'!R76</f>
        <v>5105.125091171165</v>
      </c>
      <c r="D10" s="101">
        <v>18</v>
      </c>
      <c r="E10" s="102">
        <f>VLOOKUP($B10,'Central AC and HP Cost vs SEER'!$P$37:$S$54,2,0)+'Central AC and HP Cost vs SEER'!$L$51</f>
        <v>3345.21</v>
      </c>
      <c r="F10" s="102">
        <f>VLOOKUP($B10,'Central AC and HP Cost vs SEER'!$P$37:$S$54,3,0)</f>
        <v>80.98178841980899</v>
      </c>
      <c r="G10" s="99" t="s">
        <v>164</v>
      </c>
      <c r="H10"/>
      <c r="I10" s="102">
        <f>VLOOKUP($B10,'Central AC and HP Cost vs SEER'!$P$37:$S$54,4,0)</f>
        <v>391.7007074493652</v>
      </c>
      <c r="J10">
        <v>14</v>
      </c>
      <c r="K10"/>
      <c r="L10"/>
      <c r="M10"/>
      <c r="N10"/>
      <c r="O10"/>
      <c r="P10"/>
      <c r="Q10"/>
      <c r="R10"/>
      <c r="S10"/>
      <c r="T10"/>
      <c r="U10"/>
      <c r="V10"/>
      <c r="W10"/>
      <c r="Z10"/>
      <c r="AA10"/>
      <c r="AB10"/>
      <c r="AC10"/>
      <c r="AD10"/>
    </row>
    <row r="11" spans="1:30" ht="12" customHeight="1">
      <c r="A11" t="s">
        <v>353</v>
      </c>
      <c r="B11" s="99" t="s">
        <v>616</v>
      </c>
      <c r="C11" s="93">
        <f>'CAC &amp; HP Convert Use &amp; Savings'!R70</f>
        <v>-2025.161025641025</v>
      </c>
      <c r="D11" s="101">
        <v>18</v>
      </c>
      <c r="E11" s="102">
        <f>VLOOKUP($B11,'Central AC and HP Cost vs SEER'!$P$37:$S$54,2,0)</f>
        <v>0</v>
      </c>
      <c r="F11" s="102">
        <f>VLOOKUP($B11,'Central AC and HP Cost vs SEER'!$P$37:$S$54,3,0)</f>
        <v>0</v>
      </c>
      <c r="G11" s="99" t="s">
        <v>165</v>
      </c>
      <c r="H11"/>
      <c r="I11" s="102">
        <f>VLOOKUP($B11,'Central AC and HP Cost vs SEER'!$P$37:$S$54,4,0)</f>
        <v>0</v>
      </c>
      <c r="J11"/>
      <c r="K11"/>
      <c r="L11"/>
      <c r="M11"/>
      <c r="N11"/>
      <c r="O11"/>
      <c r="P11"/>
      <c r="Q11"/>
      <c r="R11"/>
      <c r="S11"/>
      <c r="T11"/>
      <c r="U11"/>
      <c r="V11"/>
      <c r="W11"/>
      <c r="Z11"/>
      <c r="AA11"/>
      <c r="AB11"/>
      <c r="AC11"/>
      <c r="AD11"/>
    </row>
    <row r="12" spans="1:30" ht="12" customHeight="1">
      <c r="A12" t="s">
        <v>354</v>
      </c>
      <c r="B12" t="str">
        <f>B6</f>
        <v>Pre94 Manufactured Home Convert FAF w/o CAC to HP HSPF 8/SEER 12 - Heating</v>
      </c>
      <c r="C12" s="100">
        <f>C6</f>
        <v>3562.8748267153687</v>
      </c>
      <c r="D12" s="101">
        <f>D6</f>
        <v>18</v>
      </c>
      <c r="E12" s="102">
        <f>VLOOKUP($B12,'Central AC and HP Cost vs SEER'!$P$37:$S$54,2,0)+'Central AC and HP Cost vs SEER'!$L$51</f>
        <v>3345.21</v>
      </c>
      <c r="F12" s="102">
        <f>VLOOKUP($B12,'Central AC and HP Cost vs SEER'!$P$37:$S$54,3,0)</f>
        <v>80.98178841980899</v>
      </c>
      <c r="G12" s="99" t="str">
        <f>G6</f>
        <v>ResSpHtHPZ1</v>
      </c>
      <c r="H12"/>
      <c r="I12" s="102">
        <f>VLOOKUP($B12,'Central AC and HP Cost vs SEER'!$P$37:$S$54,4,0)</f>
        <v>391.7007074493652</v>
      </c>
      <c r="J12">
        <f>J6</f>
        <v>14</v>
      </c>
      <c r="K12"/>
      <c r="L12"/>
      <c r="M12"/>
      <c r="N12"/>
      <c r="O12"/>
      <c r="P12"/>
      <c r="Q12"/>
      <c r="R12"/>
      <c r="S12"/>
      <c r="T12"/>
      <c r="U12"/>
      <c r="V12"/>
      <c r="W12"/>
      <c r="Z12"/>
      <c r="AA12"/>
      <c r="AB12"/>
      <c r="AC12"/>
      <c r="AD12"/>
    </row>
    <row r="13" spans="1:30" ht="12" customHeight="1">
      <c r="A13" t="s">
        <v>354</v>
      </c>
      <c r="B13" t="str">
        <f>B9</f>
        <v>Pre94 Manufactured Home Convert FAF w/o CAC to HP HSPF 8/SEER 12 - AC</v>
      </c>
      <c r="C13" s="100">
        <f>C9</f>
        <v>-1261.2580362223475</v>
      </c>
      <c r="D13" s="101">
        <f>D9</f>
        <v>18</v>
      </c>
      <c r="E13" s="102">
        <f>VLOOKUP($B13,'Central AC and HP Cost vs SEER'!$P$37:$S$54,2,0)</f>
        <v>0</v>
      </c>
      <c r="F13" s="102">
        <f>VLOOKUP($B13,'Central AC and HP Cost vs SEER'!$P$37:$S$54,3,0)</f>
        <v>0</v>
      </c>
      <c r="G13" s="99" t="str">
        <f>G9</f>
        <v>ResCACZ2</v>
      </c>
      <c r="H13"/>
      <c r="I13" s="102">
        <f>VLOOKUP($B13,'Central AC and HP Cost vs SEER'!$P$37:$S$54,4,0)</f>
        <v>0</v>
      </c>
      <c r="J13"/>
      <c r="K13"/>
      <c r="L13"/>
      <c r="M13"/>
      <c r="N13"/>
      <c r="O13"/>
      <c r="P13"/>
      <c r="Q13"/>
      <c r="R13"/>
      <c r="S13"/>
      <c r="T13"/>
      <c r="U13"/>
      <c r="V13"/>
      <c r="W13"/>
      <c r="Z13"/>
      <c r="AA13"/>
      <c r="AB13"/>
      <c r="AC13"/>
      <c r="AD13"/>
    </row>
    <row r="14" spans="1:30" ht="12" customHeight="1">
      <c r="A14" t="s">
        <v>355</v>
      </c>
      <c r="B14" t="str">
        <f>B6</f>
        <v>Pre94 Manufactured Home Convert FAF w/o CAC to HP HSPF 8/SEER 12 - Heating</v>
      </c>
      <c r="C14" s="100">
        <f>C6</f>
        <v>3562.8748267153687</v>
      </c>
      <c r="D14" s="101">
        <f>D6</f>
        <v>18</v>
      </c>
      <c r="E14" s="102">
        <f>VLOOKUP($B14,'Central AC and HP Cost vs SEER'!$P$37:$S$54,2,0)+'Central AC and HP Cost vs SEER'!$L$51</f>
        <v>3345.21</v>
      </c>
      <c r="F14" s="102">
        <f>VLOOKUP($B14,'Central AC and HP Cost vs SEER'!$P$37:$S$54,3,0)</f>
        <v>80.98178841980899</v>
      </c>
      <c r="G14" s="99" t="str">
        <f>G6</f>
        <v>ResSpHtHPZ1</v>
      </c>
      <c r="H14"/>
      <c r="I14" s="102">
        <f>VLOOKUP($B14,'Central AC and HP Cost vs SEER'!$P$37:$S$54,4,0)</f>
        <v>391.7007074493652</v>
      </c>
      <c r="J14">
        <f>J6</f>
        <v>14</v>
      </c>
      <c r="K14"/>
      <c r="L14"/>
      <c r="M14"/>
      <c r="N14"/>
      <c r="O14"/>
      <c r="P14"/>
      <c r="Q14"/>
      <c r="R14"/>
      <c r="S14"/>
      <c r="T14"/>
      <c r="U14"/>
      <c r="V14"/>
      <c r="W14"/>
      <c r="Z14"/>
      <c r="AA14"/>
      <c r="AB14"/>
      <c r="AC14"/>
      <c r="AD14"/>
    </row>
    <row r="15" spans="1:30" ht="12" customHeight="1">
      <c r="A15" t="s">
        <v>355</v>
      </c>
      <c r="B15" t="str">
        <f>B11</f>
        <v>Pre94 Manufactured Home Convert FAF w/o CAC to HP HSPF 8/SEER 12 - AC</v>
      </c>
      <c r="C15" s="100">
        <f>C11</f>
        <v>-2025.161025641025</v>
      </c>
      <c r="D15" s="101">
        <f>D11</f>
        <v>18</v>
      </c>
      <c r="E15" s="102">
        <f>VLOOKUP($B15,'Central AC and HP Cost vs SEER'!$P$37:$S$54,2,0)</f>
        <v>0</v>
      </c>
      <c r="F15" s="102">
        <f>VLOOKUP($B15,'Central AC and HP Cost vs SEER'!$P$37:$S$54,3,0)</f>
        <v>0</v>
      </c>
      <c r="G15" s="99" t="str">
        <f>G11</f>
        <v>ResCACZ3</v>
      </c>
      <c r="H15"/>
      <c r="I15" s="102">
        <f>VLOOKUP($B15,'Central AC and HP Cost vs SEER'!$P$37:$S$54,4,0)</f>
        <v>0</v>
      </c>
      <c r="J15"/>
      <c r="K15"/>
      <c r="L15"/>
      <c r="M15"/>
      <c r="N15"/>
      <c r="O15"/>
      <c r="P15"/>
      <c r="Q15"/>
      <c r="R15"/>
      <c r="S15"/>
      <c r="T15"/>
      <c r="U15"/>
      <c r="V15"/>
      <c r="W15"/>
      <c r="Z15"/>
      <c r="AA15"/>
      <c r="AB15"/>
      <c r="AC15"/>
      <c r="AD15"/>
    </row>
    <row r="16" spans="1:30" ht="12" customHeight="1">
      <c r="A16" t="s">
        <v>356</v>
      </c>
      <c r="B16" t="str">
        <f>B8</f>
        <v>Pre94 Manufactured Home Convert FAF w/o CAC to HP HSPF 8/SEER 12 - Heating</v>
      </c>
      <c r="C16" s="93">
        <f>C8</f>
        <v>4559.145130723267</v>
      </c>
      <c r="D16" s="101">
        <f>D8</f>
        <v>18</v>
      </c>
      <c r="E16" s="102">
        <f>VLOOKUP($B16,'Central AC and HP Cost vs SEER'!$P$37:$S$54,2,0)+'Central AC and HP Cost vs SEER'!$L$51</f>
        <v>3345.21</v>
      </c>
      <c r="F16" s="102">
        <f>VLOOKUP($B16,'Central AC and HP Cost vs SEER'!$P$37:$S$54,3,0)</f>
        <v>80.98178841980899</v>
      </c>
      <c r="G16" s="99" t="str">
        <f>G8</f>
        <v>ResSpHtHPZ2</v>
      </c>
      <c r="H16"/>
      <c r="I16" s="102">
        <f>VLOOKUP($B16,'Central AC and HP Cost vs SEER'!$P$37:$S$54,4,0)</f>
        <v>391.7007074493652</v>
      </c>
      <c r="J16">
        <f>J8</f>
        <v>14</v>
      </c>
      <c r="K16"/>
      <c r="L16"/>
      <c r="M16"/>
      <c r="N16"/>
      <c r="O16"/>
      <c r="P16"/>
      <c r="Q16"/>
      <c r="R16"/>
      <c r="S16"/>
      <c r="T16"/>
      <c r="U16"/>
      <c r="V16"/>
      <c r="W16"/>
      <c r="Z16"/>
      <c r="AA16"/>
      <c r="AB16"/>
      <c r="AC16"/>
      <c r="AD16"/>
    </row>
    <row r="17" spans="1:30" ht="12" customHeight="1">
      <c r="A17" t="s">
        <v>356</v>
      </c>
      <c r="B17" t="str">
        <f>B11</f>
        <v>Pre94 Manufactured Home Convert FAF w/o CAC to HP HSPF 8/SEER 12 - AC</v>
      </c>
      <c r="C17" s="93">
        <f>C11</f>
        <v>-2025.161025641025</v>
      </c>
      <c r="D17" s="101">
        <f>D11</f>
        <v>18</v>
      </c>
      <c r="E17" s="102">
        <f>VLOOKUP($B17,'Central AC and HP Cost vs SEER'!$P$37:$S$54,2,0)</f>
        <v>0</v>
      </c>
      <c r="F17" s="102">
        <f>VLOOKUP($B17,'Central AC and HP Cost vs SEER'!$P$37:$S$54,3,0)</f>
        <v>0</v>
      </c>
      <c r="G17" s="99" t="str">
        <f>G11</f>
        <v>ResCACZ3</v>
      </c>
      <c r="H17"/>
      <c r="I17" s="102">
        <f>VLOOKUP($B17,'Central AC and HP Cost vs SEER'!$P$37:$S$54,4,0)</f>
        <v>0</v>
      </c>
      <c r="J17"/>
      <c r="K17"/>
      <c r="L17"/>
      <c r="M17"/>
      <c r="N17"/>
      <c r="O17"/>
      <c r="P17"/>
      <c r="Q17"/>
      <c r="R17"/>
      <c r="S17"/>
      <c r="T17"/>
      <c r="U17"/>
      <c r="V17"/>
      <c r="W17"/>
      <c r="Z17"/>
      <c r="AA17"/>
      <c r="AB17"/>
      <c r="AC17"/>
      <c r="AD17"/>
    </row>
    <row r="18" spans="1:30" ht="12" customHeight="1">
      <c r="A18" t="s">
        <v>357</v>
      </c>
      <c r="B18" s="435" t="str">
        <f aca="true" t="shared" si="0" ref="B18:G18">B8</f>
        <v>Pre94 Manufactured Home Convert FAF w/o CAC to HP HSPF 8/SEER 12 - Heating</v>
      </c>
      <c r="C18" s="100">
        <f t="shared" si="0"/>
        <v>4559.145130723267</v>
      </c>
      <c r="D18" s="101">
        <f t="shared" si="0"/>
        <v>18</v>
      </c>
      <c r="E18" s="102">
        <f t="shared" si="0"/>
        <v>3345.21</v>
      </c>
      <c r="F18" s="102">
        <f t="shared" si="0"/>
        <v>80.98178841980899</v>
      </c>
      <c r="G18" s="99" t="str">
        <f t="shared" si="0"/>
        <v>ResSpHtHPZ2</v>
      </c>
      <c r="H18"/>
      <c r="I18" s="102">
        <f>I8</f>
        <v>391.7007074493652</v>
      </c>
      <c r="J18">
        <f>J8</f>
        <v>14</v>
      </c>
      <c r="K18"/>
      <c r="L18"/>
      <c r="M18"/>
      <c r="N18"/>
      <c r="O18"/>
      <c r="P18"/>
      <c r="Q18"/>
      <c r="R18"/>
      <c r="S18"/>
      <c r="T18"/>
      <c r="U18"/>
      <c r="V18"/>
      <c r="W18"/>
      <c r="Z18"/>
      <c r="AA18"/>
      <c r="AB18"/>
      <c r="AC18"/>
      <c r="AD18"/>
    </row>
    <row r="19" spans="1:30" ht="12" customHeight="1">
      <c r="A19" t="s">
        <v>357</v>
      </c>
      <c r="B19" s="435" t="str">
        <f aca="true" t="shared" si="1" ref="B19:G19">B7</f>
        <v>Pre94 Manufactured Home Convert FAF w/o CAC to HP HSPF 8/SEER 12 - AC</v>
      </c>
      <c r="C19" s="100">
        <f t="shared" si="1"/>
        <v>-1030.337857386689</v>
      </c>
      <c r="D19" s="101">
        <f t="shared" si="1"/>
        <v>18</v>
      </c>
      <c r="E19" s="102">
        <f t="shared" si="1"/>
        <v>0</v>
      </c>
      <c r="F19" s="102">
        <f t="shared" si="1"/>
        <v>0</v>
      </c>
      <c r="G19" s="99" t="str">
        <f t="shared" si="1"/>
        <v>ResCACZ1</v>
      </c>
      <c r="H19"/>
      <c r="I19" s="102">
        <f>I7</f>
        <v>0</v>
      </c>
      <c r="J19"/>
      <c r="K19"/>
      <c r="L19"/>
      <c r="M19"/>
      <c r="N19"/>
      <c r="O19"/>
      <c r="P19"/>
      <c r="Q19"/>
      <c r="R19"/>
      <c r="S19"/>
      <c r="T19"/>
      <c r="U19"/>
      <c r="V19"/>
      <c r="W19"/>
      <c r="Z19"/>
      <c r="AA19"/>
      <c r="AB19"/>
      <c r="AC19"/>
      <c r="AD19"/>
    </row>
    <row r="20" spans="1:30" ht="12" customHeight="1">
      <c r="A20" t="s">
        <v>358</v>
      </c>
      <c r="B20" s="435" t="str">
        <f aca="true" t="shared" si="2" ref="B20:G20">B10</f>
        <v>Pre94 Manufactured Home Convert FAF w/o CAC to HP HSPF 8/SEER 12 - Heating</v>
      </c>
      <c r="C20" s="100">
        <f t="shared" si="2"/>
        <v>5105.125091171165</v>
      </c>
      <c r="D20" s="101">
        <f t="shared" si="2"/>
        <v>18</v>
      </c>
      <c r="E20" s="102">
        <f t="shared" si="2"/>
        <v>3345.21</v>
      </c>
      <c r="F20" s="102">
        <f t="shared" si="2"/>
        <v>80.98178841980899</v>
      </c>
      <c r="G20" s="99" t="str">
        <f t="shared" si="2"/>
        <v>ResSpHtHPZ3</v>
      </c>
      <c r="H20"/>
      <c r="I20" s="102">
        <f>I10</f>
        <v>391.7007074493652</v>
      </c>
      <c r="J20">
        <f>J10</f>
        <v>14</v>
      </c>
      <c r="K20"/>
      <c r="L20"/>
      <c r="M20"/>
      <c r="N20"/>
      <c r="O20"/>
      <c r="P20"/>
      <c r="Q20"/>
      <c r="R20"/>
      <c r="S20"/>
      <c r="T20"/>
      <c r="U20"/>
      <c r="V20"/>
      <c r="W20"/>
      <c r="Z20"/>
      <c r="AA20"/>
      <c r="AB20"/>
      <c r="AC20"/>
      <c r="AD20"/>
    </row>
    <row r="21" spans="1:30" ht="12" customHeight="1">
      <c r="A21" t="s">
        <v>358</v>
      </c>
      <c r="B21" s="435" t="str">
        <f aca="true" t="shared" si="3" ref="B21:G21">B7</f>
        <v>Pre94 Manufactured Home Convert FAF w/o CAC to HP HSPF 8/SEER 12 - AC</v>
      </c>
      <c r="C21" s="100">
        <f t="shared" si="3"/>
        <v>-1030.337857386689</v>
      </c>
      <c r="D21" s="101">
        <f t="shared" si="3"/>
        <v>18</v>
      </c>
      <c r="E21" s="102">
        <f t="shared" si="3"/>
        <v>0</v>
      </c>
      <c r="F21" s="102">
        <f t="shared" si="3"/>
        <v>0</v>
      </c>
      <c r="G21" s="99" t="str">
        <f t="shared" si="3"/>
        <v>ResCACZ1</v>
      </c>
      <c r="H21"/>
      <c r="I21" s="102">
        <f>I7</f>
        <v>0</v>
      </c>
      <c r="J21"/>
      <c r="K21"/>
      <c r="L21"/>
      <c r="M21"/>
      <c r="N21"/>
      <c r="O21"/>
      <c r="P21"/>
      <c r="Q21"/>
      <c r="R21"/>
      <c r="S21"/>
      <c r="T21"/>
      <c r="U21"/>
      <c r="V21"/>
      <c r="W21"/>
      <c r="Z21"/>
      <c r="AA21"/>
      <c r="AB21"/>
      <c r="AC21"/>
      <c r="AD21"/>
    </row>
    <row r="22" spans="1:30" ht="12" customHeight="1">
      <c r="A22" t="s">
        <v>359</v>
      </c>
      <c r="B22" s="435" t="str">
        <f aca="true" t="shared" si="4" ref="B22:G22">B10</f>
        <v>Pre94 Manufactured Home Convert FAF w/o CAC to HP HSPF 8/SEER 12 - Heating</v>
      </c>
      <c r="C22" s="93">
        <f t="shared" si="4"/>
        <v>5105.125091171165</v>
      </c>
      <c r="D22" s="101">
        <f t="shared" si="4"/>
        <v>18</v>
      </c>
      <c r="E22" s="102">
        <f t="shared" si="4"/>
        <v>3345.21</v>
      </c>
      <c r="F22" s="102">
        <f t="shared" si="4"/>
        <v>80.98178841980899</v>
      </c>
      <c r="G22" s="99" t="str">
        <f t="shared" si="4"/>
        <v>ResSpHtHPZ3</v>
      </c>
      <c r="H22"/>
      <c r="I22" s="102">
        <f>I10</f>
        <v>391.7007074493652</v>
      </c>
      <c r="J22">
        <f>J10</f>
        <v>14</v>
      </c>
      <c r="K22"/>
      <c r="L22"/>
      <c r="M22"/>
      <c r="N22"/>
      <c r="O22"/>
      <c r="P22"/>
      <c r="Q22"/>
      <c r="R22"/>
      <c r="S22"/>
      <c r="T22"/>
      <c r="U22"/>
      <c r="V22"/>
      <c r="W22"/>
      <c r="Z22"/>
      <c r="AA22"/>
      <c r="AB22"/>
      <c r="AC22"/>
      <c r="AD22"/>
    </row>
    <row r="23" spans="1:30" ht="12" customHeight="1">
      <c r="A23" t="s">
        <v>359</v>
      </c>
      <c r="B23" s="435" t="str">
        <f aca="true" t="shared" si="5" ref="B23:G23">B9</f>
        <v>Pre94 Manufactured Home Convert FAF w/o CAC to HP HSPF 8/SEER 12 - AC</v>
      </c>
      <c r="C23" s="93">
        <f t="shared" si="5"/>
        <v>-1261.2580362223475</v>
      </c>
      <c r="D23" s="101">
        <f t="shared" si="5"/>
        <v>18</v>
      </c>
      <c r="E23" s="102">
        <f t="shared" si="5"/>
        <v>0</v>
      </c>
      <c r="F23" s="102">
        <f t="shared" si="5"/>
        <v>0</v>
      </c>
      <c r="G23" s="99" t="str">
        <f t="shared" si="5"/>
        <v>ResCACZ2</v>
      </c>
      <c r="H23"/>
      <c r="I23" s="102">
        <f>I9</f>
        <v>0</v>
      </c>
      <c r="J23"/>
      <c r="K23"/>
      <c r="L23"/>
      <c r="M23"/>
      <c r="N23"/>
      <c r="O23"/>
      <c r="P23"/>
      <c r="Q23"/>
      <c r="R23"/>
      <c r="S23"/>
      <c r="T23"/>
      <c r="U23"/>
      <c r="V23"/>
      <c r="W23"/>
      <c r="Z23"/>
      <c r="AA23"/>
      <c r="AB23"/>
      <c r="AC23"/>
      <c r="AD23"/>
    </row>
    <row r="24" spans="1:30" ht="12" customHeight="1">
      <c r="A24" t="s">
        <v>360</v>
      </c>
      <c r="B24" s="99" t="s">
        <v>617</v>
      </c>
      <c r="C24" s="93">
        <f>'CAC &amp; HP Convert Use &amp; Savings'!P77</f>
        <v>1370.9267168970387</v>
      </c>
      <c r="D24" s="101">
        <v>18</v>
      </c>
      <c r="E24" s="102">
        <f>VLOOKUP($B24,'Central AC and HP Cost vs SEER'!$P$37:$S$54,2,0)+'Central AC and HP Cost vs SEER'!$L$51</f>
        <v>3235</v>
      </c>
      <c r="F24" s="102">
        <f>VLOOKUP($B24,'Central AC and HP Cost vs SEER'!$P$37:$S$54,3,0)</f>
        <v>80.98178841980899</v>
      </c>
      <c r="G24" s="99" t="s">
        <v>160</v>
      </c>
      <c r="H24"/>
      <c r="I24" s="102">
        <f>VLOOKUP($B24,'Central AC and HP Cost vs SEER'!$P$37:$S$54,4,0)</f>
        <v>391.7007074493652</v>
      </c>
      <c r="J24">
        <v>14</v>
      </c>
      <c r="K24"/>
      <c r="L24"/>
      <c r="M24"/>
      <c r="N24"/>
      <c r="O24"/>
      <c r="P24"/>
      <c r="Q24"/>
      <c r="R24"/>
      <c r="S24"/>
      <c r="T24"/>
      <c r="U24"/>
      <c r="V24"/>
      <c r="W24"/>
      <c r="Z24"/>
      <c r="AA24"/>
      <c r="AB24"/>
      <c r="AC24"/>
      <c r="AD24"/>
    </row>
    <row r="25" spans="1:30" ht="12" customHeight="1">
      <c r="A25" t="s">
        <v>360</v>
      </c>
      <c r="B25" s="99" t="s">
        <v>618</v>
      </c>
      <c r="C25" s="93">
        <f>'CAC &amp; HP Convert Use &amp; Savings'!P71</f>
        <v>-1128.886704653371</v>
      </c>
      <c r="D25" s="101">
        <v>18</v>
      </c>
      <c r="E25" s="102">
        <f>VLOOKUP($B25,'Central AC and HP Cost vs SEER'!$P$37:$S$54,2,0)</f>
        <v>0</v>
      </c>
      <c r="F25" s="102">
        <f>VLOOKUP($B25,'Central AC and HP Cost vs SEER'!$P$37:$S$54,3,0)</f>
        <v>0</v>
      </c>
      <c r="G25" s="99" t="s">
        <v>161</v>
      </c>
      <c r="H25"/>
      <c r="I25" s="102">
        <f>VLOOKUP($B25,'Central AC and HP Cost vs SEER'!$P$37:$S$54,4,0)</f>
        <v>0</v>
      </c>
      <c r="J25"/>
      <c r="K25"/>
      <c r="L25"/>
      <c r="M25"/>
      <c r="N25"/>
      <c r="O25"/>
      <c r="P25"/>
      <c r="Q25"/>
      <c r="R25"/>
      <c r="S25"/>
      <c r="T25"/>
      <c r="U25"/>
      <c r="V25"/>
      <c r="W25"/>
      <c r="Z25"/>
      <c r="AA25"/>
      <c r="AB25"/>
      <c r="AC25"/>
      <c r="AD25"/>
    </row>
    <row r="26" spans="1:30" ht="12" customHeight="1">
      <c r="A26" t="s">
        <v>361</v>
      </c>
      <c r="B26" s="99" t="s">
        <v>617</v>
      </c>
      <c r="C26" s="93">
        <f>'CAC &amp; HP Convert Use &amp; Savings'!Q77</f>
        <v>4164.10198886551</v>
      </c>
      <c r="D26" s="101">
        <v>18</v>
      </c>
      <c r="E26" s="102">
        <f>VLOOKUP($B26,'Central AC and HP Cost vs SEER'!$P$37:$S$54,2,0)+'Central AC and HP Cost vs SEER'!$L$51</f>
        <v>3235</v>
      </c>
      <c r="F26" s="102">
        <f>VLOOKUP($B26,'Central AC and HP Cost vs SEER'!$P$37:$S$54,3,0)</f>
        <v>80.98178841980899</v>
      </c>
      <c r="G26" s="99" t="s">
        <v>162</v>
      </c>
      <c r="H26"/>
      <c r="I26" s="102">
        <f>VLOOKUP($B26,'Central AC and HP Cost vs SEER'!$P$37:$S$54,4,0)</f>
        <v>391.7007074493652</v>
      </c>
      <c r="J26">
        <v>14</v>
      </c>
      <c r="K26"/>
      <c r="L26"/>
      <c r="M26"/>
      <c r="N26"/>
      <c r="O26"/>
      <c r="P26"/>
      <c r="Q26"/>
      <c r="R26"/>
      <c r="S26"/>
      <c r="T26"/>
      <c r="U26"/>
      <c r="V26"/>
      <c r="W26"/>
      <c r="Z26"/>
      <c r="AA26"/>
      <c r="AB26"/>
      <c r="AC26"/>
      <c r="AD26"/>
    </row>
    <row r="27" spans="1:30" ht="12" customHeight="1">
      <c r="A27" t="s">
        <v>361</v>
      </c>
      <c r="B27" s="99" t="s">
        <v>618</v>
      </c>
      <c r="C27" s="93">
        <f>'CAC &amp; HP Convert Use &amp; Savings'!Q71</f>
        <v>-1567.7792972459633</v>
      </c>
      <c r="D27" s="101">
        <v>18</v>
      </c>
      <c r="E27" s="102">
        <f>VLOOKUP($B27,'Central AC and HP Cost vs SEER'!$P$37:$S$54,2,0)</f>
        <v>0</v>
      </c>
      <c r="F27" s="102">
        <f>VLOOKUP($B27,'Central AC and HP Cost vs SEER'!$P$37:$S$54,3,0)</f>
        <v>0</v>
      </c>
      <c r="G27" s="99" t="s">
        <v>163</v>
      </c>
      <c r="H27"/>
      <c r="I27" s="102">
        <f>VLOOKUP($B27,'Central AC and HP Cost vs SEER'!$P$37:$S$54,4,0)</f>
        <v>0</v>
      </c>
      <c r="J27"/>
      <c r="K27"/>
      <c r="L27"/>
      <c r="M27"/>
      <c r="N27"/>
      <c r="O27"/>
      <c r="P27"/>
      <c r="Q27"/>
      <c r="R27"/>
      <c r="S27"/>
      <c r="T27"/>
      <c r="U27"/>
      <c r="V27"/>
      <c r="W27"/>
      <c r="Z27"/>
      <c r="AA27"/>
      <c r="AB27"/>
      <c r="AC27"/>
      <c r="AD27"/>
    </row>
    <row r="28" spans="1:30" ht="12" customHeight="1">
      <c r="A28" t="s">
        <v>362</v>
      </c>
      <c r="B28" s="99" t="s">
        <v>617</v>
      </c>
      <c r="C28" s="93">
        <f>'CAC &amp; HP Convert Use &amp; Savings'!R77</f>
        <v>7069.250067323173</v>
      </c>
      <c r="D28" s="101">
        <v>18</v>
      </c>
      <c r="E28" s="102">
        <f>VLOOKUP($B28,'Central AC and HP Cost vs SEER'!$P$37:$S$54,2,0)+'Central AC and HP Cost vs SEER'!$L$51</f>
        <v>3235</v>
      </c>
      <c r="F28" s="102">
        <f>VLOOKUP($B28,'Central AC and HP Cost vs SEER'!$P$37:$S$54,3,0)</f>
        <v>80.98178841980899</v>
      </c>
      <c r="G28" s="99" t="s">
        <v>164</v>
      </c>
      <c r="H28"/>
      <c r="I28" s="102">
        <f>VLOOKUP($B28,'Central AC and HP Cost vs SEER'!$P$37:$S$54,4,0)</f>
        <v>391.7007074493652</v>
      </c>
      <c r="J28">
        <v>14</v>
      </c>
      <c r="K28"/>
      <c r="L28"/>
      <c r="M28"/>
      <c r="N28"/>
      <c r="O28"/>
      <c r="P28"/>
      <c r="Q28"/>
      <c r="R28"/>
      <c r="S28"/>
      <c r="T28"/>
      <c r="U28"/>
      <c r="V28"/>
      <c r="W28"/>
      <c r="Z28"/>
      <c r="AA28"/>
      <c r="AB28"/>
      <c r="AC28"/>
      <c r="AD28"/>
    </row>
    <row r="29" spans="1:30" ht="12" customHeight="1">
      <c r="A29" t="s">
        <v>362</v>
      </c>
      <c r="B29" s="99" t="s">
        <v>618</v>
      </c>
      <c r="C29" s="93">
        <f>'CAC &amp; HP Convert Use &amp; Savings'!R71</f>
        <v>-2362.5773979107303</v>
      </c>
      <c r="D29" s="101">
        <v>18</v>
      </c>
      <c r="E29" s="102">
        <f>VLOOKUP($B29,'Central AC and HP Cost vs SEER'!$P$37:$S$54,2,0)</f>
        <v>0</v>
      </c>
      <c r="F29" s="102">
        <f>VLOOKUP($B29,'Central AC and HP Cost vs SEER'!$P$37:$S$54,3,0)</f>
        <v>0</v>
      </c>
      <c r="G29" s="99" t="s">
        <v>165</v>
      </c>
      <c r="H29"/>
      <c r="I29" s="102">
        <f>VLOOKUP($B29,'Central AC and HP Cost vs SEER'!$P$37:$S$54,4,0)</f>
        <v>0</v>
      </c>
      <c r="J29"/>
      <c r="K29"/>
      <c r="L29"/>
      <c r="M29"/>
      <c r="N29"/>
      <c r="O29"/>
      <c r="P29"/>
      <c r="Q29"/>
      <c r="R29"/>
      <c r="S29"/>
      <c r="T29"/>
      <c r="U29"/>
      <c r="V29"/>
      <c r="W29"/>
      <c r="Z29"/>
      <c r="AA29"/>
      <c r="AB29"/>
      <c r="AC29"/>
      <c r="AD29"/>
    </row>
    <row r="30" spans="1:30" ht="12" customHeight="1">
      <c r="A30" t="s">
        <v>363</v>
      </c>
      <c r="B30" s="99" t="str">
        <f>B24</f>
        <v>Post93 Manufactured Home NonSGC Convert FAF w/o CAC to HP HSPF 8/SEER 12 - Heating</v>
      </c>
      <c r="C30" s="103">
        <f>C24</f>
        <v>1370.9267168970387</v>
      </c>
      <c r="D30" s="101">
        <f>D24</f>
        <v>18</v>
      </c>
      <c r="E30" s="102">
        <f>VLOOKUP($B30,'Central AC and HP Cost vs SEER'!$P$37:$S$54,2,0)+'Central AC and HP Cost vs SEER'!$L$51</f>
        <v>3235</v>
      </c>
      <c r="F30" s="102">
        <f>VLOOKUP($B30,'Central AC and HP Cost vs SEER'!$P$37:$S$54,3,0)</f>
        <v>80.98178841980899</v>
      </c>
      <c r="G30" s="99" t="str">
        <f>G24</f>
        <v>ResSpHtHPZ1</v>
      </c>
      <c r="H30"/>
      <c r="I30" s="102">
        <f>VLOOKUP($B30,'Central AC and HP Cost vs SEER'!$P$37:$S$54,4,0)</f>
        <v>391.7007074493652</v>
      </c>
      <c r="J30">
        <f>J24</f>
        <v>14</v>
      </c>
      <c r="K30"/>
      <c r="L30"/>
      <c r="M30"/>
      <c r="N30"/>
      <c r="O30"/>
      <c r="P30"/>
      <c r="Q30"/>
      <c r="R30"/>
      <c r="S30"/>
      <c r="T30"/>
      <c r="U30"/>
      <c r="V30"/>
      <c r="W30"/>
      <c r="Z30"/>
      <c r="AA30"/>
      <c r="AB30"/>
      <c r="AC30"/>
      <c r="AD30"/>
    </row>
    <row r="31" spans="1:30" ht="12" customHeight="1">
      <c r="A31" t="s">
        <v>363</v>
      </c>
      <c r="B31" s="99" t="str">
        <f>B27</f>
        <v>Post93 Manufactured Home NonSGC Convert FAF w/o CAC to HP HSPF 8/SEER 12 - AC</v>
      </c>
      <c r="C31" s="103">
        <f>C27</f>
        <v>-1567.7792972459633</v>
      </c>
      <c r="D31" s="101">
        <f>D27</f>
        <v>18</v>
      </c>
      <c r="E31" s="102">
        <f>VLOOKUP($B31,'Central AC and HP Cost vs SEER'!$P$37:$S$54,2,0)</f>
        <v>0</v>
      </c>
      <c r="F31" s="102">
        <f>VLOOKUP($B31,'Central AC and HP Cost vs SEER'!$P$37:$S$54,3,0)</f>
        <v>0</v>
      </c>
      <c r="G31" s="99" t="str">
        <f>G27</f>
        <v>ResCACZ2</v>
      </c>
      <c r="H31"/>
      <c r="I31" s="102">
        <f>VLOOKUP($B31,'Central AC and HP Cost vs SEER'!$P$37:$S$54,4,0)</f>
        <v>0</v>
      </c>
      <c r="J31"/>
      <c r="K31"/>
      <c r="L31"/>
      <c r="M31"/>
      <c r="N31"/>
      <c r="O31"/>
      <c r="P31"/>
      <c r="Q31"/>
      <c r="R31"/>
      <c r="S31"/>
      <c r="T31"/>
      <c r="U31"/>
      <c r="V31"/>
      <c r="W31"/>
      <c r="Z31"/>
      <c r="AA31"/>
      <c r="AB31"/>
      <c r="AC31"/>
      <c r="AD31"/>
    </row>
    <row r="32" spans="1:30" ht="12" customHeight="1">
      <c r="A32" t="s">
        <v>364</v>
      </c>
      <c r="B32" s="99" t="str">
        <f>B24</f>
        <v>Post93 Manufactured Home NonSGC Convert FAF w/o CAC to HP HSPF 8/SEER 12 - Heating</v>
      </c>
      <c r="C32" s="103">
        <f>C24</f>
        <v>1370.9267168970387</v>
      </c>
      <c r="D32" s="101">
        <f>D24</f>
        <v>18</v>
      </c>
      <c r="E32" s="102">
        <f>VLOOKUP($B32,'Central AC and HP Cost vs SEER'!$P$37:$S$54,2,0)+'Central AC and HP Cost vs SEER'!$L$51</f>
        <v>3235</v>
      </c>
      <c r="F32" s="102">
        <f>VLOOKUP($B32,'Central AC and HP Cost vs SEER'!$P$37:$S$54,3,0)</f>
        <v>80.98178841980899</v>
      </c>
      <c r="G32" s="99" t="str">
        <f>G24</f>
        <v>ResSpHtHPZ1</v>
      </c>
      <c r="H32"/>
      <c r="I32" s="102">
        <f>VLOOKUP($B32,'Central AC and HP Cost vs SEER'!$P$37:$S$54,4,0)</f>
        <v>391.7007074493652</v>
      </c>
      <c r="J32">
        <f>J24</f>
        <v>14</v>
      </c>
      <c r="K32"/>
      <c r="L32"/>
      <c r="M32"/>
      <c r="N32"/>
      <c r="O32"/>
      <c r="P32"/>
      <c r="Q32"/>
      <c r="R32"/>
      <c r="S32"/>
      <c r="T32"/>
      <c r="U32"/>
      <c r="V32"/>
      <c r="W32"/>
      <c r="Z32"/>
      <c r="AA32"/>
      <c r="AB32"/>
      <c r="AC32"/>
      <c r="AD32"/>
    </row>
    <row r="33" spans="1:30" ht="12" customHeight="1">
      <c r="A33" t="s">
        <v>364</v>
      </c>
      <c r="B33" s="99" t="str">
        <f>B29</f>
        <v>Post93 Manufactured Home NonSGC Convert FAF w/o CAC to HP HSPF 8/SEER 12 - AC</v>
      </c>
      <c r="C33" s="103">
        <f>C29</f>
        <v>-2362.5773979107303</v>
      </c>
      <c r="D33" s="101">
        <f>D29</f>
        <v>18</v>
      </c>
      <c r="E33" s="102">
        <f>VLOOKUP($B33,'Central AC and HP Cost vs SEER'!$P$37:$S$54,2,0)</f>
        <v>0</v>
      </c>
      <c r="F33" s="102">
        <f>VLOOKUP($B33,'Central AC and HP Cost vs SEER'!$P$37:$S$54,3,0)</f>
        <v>0</v>
      </c>
      <c r="G33" s="99" t="str">
        <f>G29</f>
        <v>ResCACZ3</v>
      </c>
      <c r="H33"/>
      <c r="I33" s="102">
        <f>VLOOKUP($B33,'Central AC and HP Cost vs SEER'!$P$37:$S$54,4,0)</f>
        <v>0</v>
      </c>
      <c r="J33"/>
      <c r="K33"/>
      <c r="L33"/>
      <c r="M33"/>
      <c r="N33"/>
      <c r="O33"/>
      <c r="P33"/>
      <c r="Q33"/>
      <c r="R33"/>
      <c r="S33"/>
      <c r="T33"/>
      <c r="U33"/>
      <c r="V33"/>
      <c r="W33"/>
      <c r="Z33"/>
      <c r="AA33"/>
      <c r="AB33"/>
      <c r="AC33"/>
      <c r="AD33"/>
    </row>
    <row r="34" spans="1:30" ht="12" customHeight="1">
      <c r="A34" t="s">
        <v>365</v>
      </c>
      <c r="B34" s="99" t="str">
        <f>B26</f>
        <v>Post93 Manufactured Home NonSGC Convert FAF w/o CAC to HP HSPF 8/SEER 12 - Heating</v>
      </c>
      <c r="C34" s="104">
        <f>C26</f>
        <v>4164.10198886551</v>
      </c>
      <c r="D34" s="101">
        <f>D26</f>
        <v>18</v>
      </c>
      <c r="E34" s="102">
        <f>VLOOKUP($B34,'Central AC and HP Cost vs SEER'!$P$37:$S$54,2,0)+'Central AC and HP Cost vs SEER'!$L$51</f>
        <v>3235</v>
      </c>
      <c r="F34" s="102">
        <f>VLOOKUP($B34,'Central AC and HP Cost vs SEER'!$P$37:$S$54,3,0)</f>
        <v>80.98178841980899</v>
      </c>
      <c r="G34" s="99" t="str">
        <f>G26</f>
        <v>ResSpHtHPZ2</v>
      </c>
      <c r="H34"/>
      <c r="I34" s="102">
        <f>VLOOKUP($B34,'Central AC and HP Cost vs SEER'!$P$37:$S$54,4,0)</f>
        <v>391.7007074493652</v>
      </c>
      <c r="J34">
        <f>J26</f>
        <v>14</v>
      </c>
      <c r="K34"/>
      <c r="L34"/>
      <c r="M34"/>
      <c r="N34"/>
      <c r="O34"/>
      <c r="P34"/>
      <c r="Q34"/>
      <c r="R34"/>
      <c r="S34"/>
      <c r="T34"/>
      <c r="U34"/>
      <c r="V34"/>
      <c r="W34"/>
      <c r="Z34"/>
      <c r="AA34"/>
      <c r="AB34"/>
      <c r="AC34"/>
      <c r="AD34"/>
    </row>
    <row r="35" spans="1:30" ht="12" customHeight="1">
      <c r="A35" t="s">
        <v>365</v>
      </c>
      <c r="B35" s="99" t="str">
        <f>B29</f>
        <v>Post93 Manufactured Home NonSGC Convert FAF w/o CAC to HP HSPF 8/SEER 12 - AC</v>
      </c>
      <c r="C35" s="104">
        <f>C29</f>
        <v>-2362.5773979107303</v>
      </c>
      <c r="D35" s="101">
        <f>D29</f>
        <v>18</v>
      </c>
      <c r="E35" s="102">
        <f>VLOOKUP($B35,'Central AC and HP Cost vs SEER'!$P$37:$S$54,2,0)</f>
        <v>0</v>
      </c>
      <c r="F35" s="102">
        <f>VLOOKUP($B35,'Central AC and HP Cost vs SEER'!$P$37:$S$54,3,0)</f>
        <v>0</v>
      </c>
      <c r="G35" s="99" t="str">
        <f>G29</f>
        <v>ResCACZ3</v>
      </c>
      <c r="H35"/>
      <c r="I35" s="102">
        <f>VLOOKUP($B35,'Central AC and HP Cost vs SEER'!$P$37:$S$54,4,0)</f>
        <v>0</v>
      </c>
      <c r="J35"/>
      <c r="K35"/>
      <c r="L35"/>
      <c r="M35"/>
      <c r="N35"/>
      <c r="O35"/>
      <c r="P35"/>
      <c r="Q35"/>
      <c r="R35"/>
      <c r="S35"/>
      <c r="T35"/>
      <c r="U35"/>
      <c r="V35"/>
      <c r="W35"/>
      <c r="Z35"/>
      <c r="AA35"/>
      <c r="AB35"/>
      <c r="AC35"/>
      <c r="AD35"/>
    </row>
    <row r="36" spans="1:30" ht="12" customHeight="1">
      <c r="A36" t="s">
        <v>366</v>
      </c>
      <c r="B36" s="435" t="str">
        <f>B26</f>
        <v>Post93 Manufactured Home NonSGC Convert FAF w/o CAC to HP HSPF 8/SEER 12 - Heating</v>
      </c>
      <c r="C36" s="100">
        <f aca="true" t="shared" si="6" ref="C36:J36">C26</f>
        <v>4164.10198886551</v>
      </c>
      <c r="D36" s="101">
        <f t="shared" si="6"/>
        <v>18</v>
      </c>
      <c r="E36" s="102">
        <f t="shared" si="6"/>
        <v>3235</v>
      </c>
      <c r="F36" s="102">
        <f t="shared" si="6"/>
        <v>80.98178841980899</v>
      </c>
      <c r="G36" s="99" t="str">
        <f t="shared" si="6"/>
        <v>ResSpHtHPZ2</v>
      </c>
      <c r="H36">
        <f t="shared" si="6"/>
        <v>0</v>
      </c>
      <c r="I36" s="102">
        <f t="shared" si="6"/>
        <v>391.7007074493652</v>
      </c>
      <c r="J36">
        <f t="shared" si="6"/>
        <v>14</v>
      </c>
      <c r="K36"/>
      <c r="L36"/>
      <c r="M36"/>
      <c r="N36"/>
      <c r="O36"/>
      <c r="P36"/>
      <c r="Q36"/>
      <c r="R36"/>
      <c r="S36"/>
      <c r="T36"/>
      <c r="U36"/>
      <c r="V36"/>
      <c r="W36"/>
      <c r="Z36"/>
      <c r="AA36"/>
      <c r="AB36"/>
      <c r="AC36"/>
      <c r="AD36"/>
    </row>
    <row r="37" spans="1:30" ht="12" customHeight="1">
      <c r="A37" t="s">
        <v>366</v>
      </c>
      <c r="B37" s="435" t="str">
        <f>B25</f>
        <v>Post93 Manufactured Home NonSGC Convert FAF w/o CAC to HP HSPF 8/SEER 12 - AC</v>
      </c>
      <c r="C37" s="100">
        <f aca="true" t="shared" si="7" ref="C37:I37">C25</f>
        <v>-1128.886704653371</v>
      </c>
      <c r="D37" s="101">
        <f t="shared" si="7"/>
        <v>18</v>
      </c>
      <c r="E37" s="102">
        <f t="shared" si="7"/>
        <v>0</v>
      </c>
      <c r="F37" s="102">
        <f t="shared" si="7"/>
        <v>0</v>
      </c>
      <c r="G37" s="99" t="str">
        <f t="shared" si="7"/>
        <v>ResCACZ1</v>
      </c>
      <c r="H37">
        <f t="shared" si="7"/>
        <v>0</v>
      </c>
      <c r="I37" s="102">
        <f t="shared" si="7"/>
        <v>0</v>
      </c>
      <c r="J37"/>
      <c r="K37"/>
      <c r="L37"/>
      <c r="M37"/>
      <c r="N37"/>
      <c r="O37"/>
      <c r="P37"/>
      <c r="Q37"/>
      <c r="R37"/>
      <c r="S37"/>
      <c r="T37"/>
      <c r="U37"/>
      <c r="V37"/>
      <c r="W37"/>
      <c r="Z37"/>
      <c r="AA37"/>
      <c r="AB37"/>
      <c r="AC37"/>
      <c r="AD37"/>
    </row>
    <row r="38" spans="1:30" ht="12" customHeight="1">
      <c r="A38" t="s">
        <v>367</v>
      </c>
      <c r="B38" s="435" t="str">
        <f>B28</f>
        <v>Post93 Manufactured Home NonSGC Convert FAF w/o CAC to HP HSPF 8/SEER 12 - Heating</v>
      </c>
      <c r="C38" s="100">
        <f aca="true" t="shared" si="8" ref="C38:J38">C28</f>
        <v>7069.250067323173</v>
      </c>
      <c r="D38" s="101">
        <f t="shared" si="8"/>
        <v>18</v>
      </c>
      <c r="E38" s="102">
        <f t="shared" si="8"/>
        <v>3235</v>
      </c>
      <c r="F38" s="102">
        <f t="shared" si="8"/>
        <v>80.98178841980899</v>
      </c>
      <c r="G38" s="99" t="str">
        <f t="shared" si="8"/>
        <v>ResSpHtHPZ3</v>
      </c>
      <c r="H38">
        <f t="shared" si="8"/>
        <v>0</v>
      </c>
      <c r="I38" s="102">
        <f t="shared" si="8"/>
        <v>391.7007074493652</v>
      </c>
      <c r="J38">
        <f t="shared" si="8"/>
        <v>14</v>
      </c>
      <c r="K38"/>
      <c r="L38"/>
      <c r="M38"/>
      <c r="N38"/>
      <c r="O38"/>
      <c r="P38"/>
      <c r="Q38"/>
      <c r="R38"/>
      <c r="S38"/>
      <c r="T38"/>
      <c r="U38"/>
      <c r="V38"/>
      <c r="W38"/>
      <c r="Z38"/>
      <c r="AA38"/>
      <c r="AB38"/>
      <c r="AC38"/>
      <c r="AD38"/>
    </row>
    <row r="39" spans="1:30" ht="12" customHeight="1">
      <c r="A39" t="s">
        <v>367</v>
      </c>
      <c r="B39" s="435" t="str">
        <f>B25</f>
        <v>Post93 Manufactured Home NonSGC Convert FAF w/o CAC to HP HSPF 8/SEER 12 - AC</v>
      </c>
      <c r="C39" s="100">
        <f aca="true" t="shared" si="9" ref="C39:I39">C25</f>
        <v>-1128.886704653371</v>
      </c>
      <c r="D39" s="101">
        <f t="shared" si="9"/>
        <v>18</v>
      </c>
      <c r="E39" s="102">
        <f t="shared" si="9"/>
        <v>0</v>
      </c>
      <c r="F39" s="102">
        <f t="shared" si="9"/>
        <v>0</v>
      </c>
      <c r="G39" s="99" t="str">
        <f t="shared" si="9"/>
        <v>ResCACZ1</v>
      </c>
      <c r="H39">
        <f t="shared" si="9"/>
        <v>0</v>
      </c>
      <c r="I39" s="102">
        <f t="shared" si="9"/>
        <v>0</v>
      </c>
      <c r="J39"/>
      <c r="K39"/>
      <c r="L39"/>
      <c r="M39"/>
      <c r="N39"/>
      <c r="O39"/>
      <c r="P39"/>
      <c r="Q39"/>
      <c r="R39"/>
      <c r="S39"/>
      <c r="T39"/>
      <c r="U39"/>
      <c r="V39"/>
      <c r="W39"/>
      <c r="Z39"/>
      <c r="AA39"/>
      <c r="AB39"/>
      <c r="AC39"/>
      <c r="AD39"/>
    </row>
    <row r="40" spans="1:30" ht="12" customHeight="1">
      <c r="A40" t="s">
        <v>368</v>
      </c>
      <c r="B40" s="435" t="str">
        <f>B28</f>
        <v>Post93 Manufactured Home NonSGC Convert FAF w/o CAC to HP HSPF 8/SEER 12 - Heating</v>
      </c>
      <c r="C40" s="93">
        <f aca="true" t="shared" si="10" ref="C40:J40">C28</f>
        <v>7069.250067323173</v>
      </c>
      <c r="D40" s="101">
        <f t="shared" si="10"/>
        <v>18</v>
      </c>
      <c r="E40" s="102">
        <f t="shared" si="10"/>
        <v>3235</v>
      </c>
      <c r="F40" s="102">
        <f t="shared" si="10"/>
        <v>80.98178841980899</v>
      </c>
      <c r="G40" s="99" t="str">
        <f t="shared" si="10"/>
        <v>ResSpHtHPZ3</v>
      </c>
      <c r="H40">
        <f t="shared" si="10"/>
        <v>0</v>
      </c>
      <c r="I40" s="102">
        <f t="shared" si="10"/>
        <v>391.7007074493652</v>
      </c>
      <c r="J40">
        <f t="shared" si="10"/>
        <v>14</v>
      </c>
      <c r="K40"/>
      <c r="L40"/>
      <c r="M40"/>
      <c r="N40"/>
      <c r="O40"/>
      <c r="P40"/>
      <c r="Q40"/>
      <c r="R40"/>
      <c r="S40"/>
      <c r="T40"/>
      <c r="U40"/>
      <c r="V40"/>
      <c r="W40"/>
      <c r="Z40"/>
      <c r="AA40"/>
      <c r="AB40"/>
      <c r="AC40"/>
      <c r="AD40"/>
    </row>
    <row r="41" spans="1:30" ht="12" customHeight="1">
      <c r="A41" t="s">
        <v>368</v>
      </c>
      <c r="B41" s="435" t="str">
        <f>B27</f>
        <v>Post93 Manufactured Home NonSGC Convert FAF w/o CAC to HP HSPF 8/SEER 12 - AC</v>
      </c>
      <c r="C41" s="93">
        <f aca="true" t="shared" si="11" ref="C41:I41">C27</f>
        <v>-1567.7792972459633</v>
      </c>
      <c r="D41" s="101">
        <f t="shared" si="11"/>
        <v>18</v>
      </c>
      <c r="E41" s="102">
        <f t="shared" si="11"/>
        <v>0</v>
      </c>
      <c r="F41" s="102">
        <f t="shared" si="11"/>
        <v>0</v>
      </c>
      <c r="G41" s="99" t="str">
        <f t="shared" si="11"/>
        <v>ResCACZ2</v>
      </c>
      <c r="H41">
        <f t="shared" si="11"/>
        <v>0</v>
      </c>
      <c r="I41" s="102">
        <f t="shared" si="11"/>
        <v>0</v>
      </c>
      <c r="J41"/>
      <c r="K41"/>
      <c r="L41"/>
      <c r="M41"/>
      <c r="N41"/>
      <c r="O41"/>
      <c r="P41"/>
      <c r="Q41"/>
      <c r="R41"/>
      <c r="S41"/>
      <c r="T41"/>
      <c r="U41"/>
      <c r="V41"/>
      <c r="W41"/>
      <c r="Z41"/>
      <c r="AA41"/>
      <c r="AB41"/>
      <c r="AC41"/>
      <c r="AD41"/>
    </row>
    <row r="42" spans="1:30" ht="12" customHeight="1">
      <c r="A42" t="s">
        <v>369</v>
      </c>
      <c r="B42" s="99" t="s">
        <v>619</v>
      </c>
      <c r="C42" s="93">
        <f>'CAC &amp; HP Convert Use &amp; Savings'!P78</f>
        <v>2987.61647359255</v>
      </c>
      <c r="D42" s="101">
        <v>18</v>
      </c>
      <c r="E42" s="102">
        <f>VLOOKUP($B42,'Central AC and HP Cost vs SEER'!$P$37:$S$54,2,0)+'Central AC and HP Cost vs SEER'!$L$51</f>
        <v>2850</v>
      </c>
      <c r="F42" s="102">
        <f>VLOOKUP($B42,'Central AC and HP Cost vs SEER'!$P$37:$S$54,3,0)</f>
        <v>80.98178841980899</v>
      </c>
      <c r="G42" s="99" t="s">
        <v>160</v>
      </c>
      <c r="H42"/>
      <c r="I42" s="102">
        <f>VLOOKUP($B42,'Central AC and HP Cost vs SEER'!$P$37:$S$54,4,0)</f>
        <v>391.7007074493652</v>
      </c>
      <c r="J42">
        <v>14</v>
      </c>
      <c r="K42"/>
      <c r="L42"/>
      <c r="M42"/>
      <c r="N42"/>
      <c r="O42"/>
      <c r="P42"/>
      <c r="Q42"/>
      <c r="R42"/>
      <c r="S42"/>
      <c r="T42"/>
      <c r="U42"/>
      <c r="V42"/>
      <c r="W42"/>
      <c r="Z42"/>
      <c r="AA42"/>
      <c r="AB42"/>
      <c r="AC42"/>
      <c r="AD42"/>
    </row>
    <row r="43" spans="1:30" ht="12" customHeight="1">
      <c r="A43" t="s">
        <v>369</v>
      </c>
      <c r="B43" s="99" t="s">
        <v>620</v>
      </c>
      <c r="C43" s="93">
        <f>'CAC &amp; HP Convert Use &amp; Savings'!P72</f>
        <v>-1261.1390004462291</v>
      </c>
      <c r="D43" s="101">
        <v>18</v>
      </c>
      <c r="E43" s="102">
        <f>VLOOKUP($B43,'Central AC and HP Cost vs SEER'!$P$37:$S$54,2,0)</f>
        <v>0</v>
      </c>
      <c r="F43" s="102">
        <f>VLOOKUP($B43,'Central AC and HP Cost vs SEER'!$P$37:$S$54,3,0)</f>
        <v>0</v>
      </c>
      <c r="G43" s="99" t="s">
        <v>161</v>
      </c>
      <c r="H43"/>
      <c r="I43" s="102">
        <f>VLOOKUP($B43,'Central AC and HP Cost vs SEER'!$P$37:$S$54,4,0)</f>
        <v>0</v>
      </c>
      <c r="J43"/>
      <c r="K43"/>
      <c r="L43"/>
      <c r="M43"/>
      <c r="N43"/>
      <c r="O43"/>
      <c r="P43"/>
      <c r="Q43"/>
      <c r="R43"/>
      <c r="S43"/>
      <c r="T43"/>
      <c r="U43"/>
      <c r="V43"/>
      <c r="W43"/>
      <c r="Z43"/>
      <c r="AA43"/>
      <c r="AB43"/>
      <c r="AC43"/>
      <c r="AD43"/>
    </row>
    <row r="44" spans="1:30" ht="12" customHeight="1">
      <c r="A44" t="s">
        <v>370</v>
      </c>
      <c r="B44" s="99" t="s">
        <v>619</v>
      </c>
      <c r="C44" s="93">
        <f>'CAC &amp; HP Convert Use &amp; Savings'!Q78</f>
        <v>3909.9652008406183</v>
      </c>
      <c r="D44" s="101">
        <v>18</v>
      </c>
      <c r="E44" s="102">
        <f>VLOOKUP($B44,'Central AC and HP Cost vs SEER'!$P$37:$S$54,2,0)+'Central AC and HP Cost vs SEER'!$L$51</f>
        <v>2850</v>
      </c>
      <c r="F44" s="102">
        <f>VLOOKUP($B44,'Central AC and HP Cost vs SEER'!$P$37:$S$54,3,0)</f>
        <v>80.98178841980899</v>
      </c>
      <c r="G44" s="99" t="s">
        <v>162</v>
      </c>
      <c r="H44"/>
      <c r="I44" s="102">
        <f>VLOOKUP($B44,'Central AC and HP Cost vs SEER'!$P$37:$S$54,4,0)</f>
        <v>391.7007074493652</v>
      </c>
      <c r="J44">
        <v>14</v>
      </c>
      <c r="K44"/>
      <c r="L44"/>
      <c r="M44"/>
      <c r="N44"/>
      <c r="O44"/>
      <c r="P44"/>
      <c r="Q44"/>
      <c r="R44"/>
      <c r="S44"/>
      <c r="T44"/>
      <c r="U44"/>
      <c r="V44"/>
      <c r="W44"/>
      <c r="Z44"/>
      <c r="AA44"/>
      <c r="AB44"/>
      <c r="AC44"/>
      <c r="AD44"/>
    </row>
    <row r="45" spans="1:30" ht="12" customHeight="1">
      <c r="A45" t="s">
        <v>370</v>
      </c>
      <c r="B45" s="99" t="s">
        <v>620</v>
      </c>
      <c r="C45" s="93">
        <f>'CAC &amp; HP Convert Use &amp; Savings'!Q72</f>
        <v>-1596.8396663577382</v>
      </c>
      <c r="D45" s="101">
        <v>18</v>
      </c>
      <c r="E45" s="102">
        <f>VLOOKUP($B45,'Central AC and HP Cost vs SEER'!$P$37:$S$54,2,0)</f>
        <v>0</v>
      </c>
      <c r="F45" s="102">
        <f>VLOOKUP($B45,'Central AC and HP Cost vs SEER'!$P$37:$S$54,3,0)</f>
        <v>0</v>
      </c>
      <c r="G45" s="99" t="s">
        <v>163</v>
      </c>
      <c r="H45"/>
      <c r="I45" s="102">
        <f>VLOOKUP($B45,'Central AC and HP Cost vs SEER'!$P$37:$S$54,4,0)</f>
        <v>0</v>
      </c>
      <c r="J45"/>
      <c r="K45"/>
      <c r="L45"/>
      <c r="M45"/>
      <c r="N45"/>
      <c r="O45"/>
      <c r="P45"/>
      <c r="Q45"/>
      <c r="R45"/>
      <c r="S45"/>
      <c r="T45"/>
      <c r="U45"/>
      <c r="V45"/>
      <c r="W45"/>
      <c r="Z45"/>
      <c r="AA45"/>
      <c r="AB45"/>
      <c r="AC45"/>
      <c r="AD45"/>
    </row>
    <row r="46" spans="1:30" ht="12" customHeight="1">
      <c r="A46" t="s">
        <v>371</v>
      </c>
      <c r="B46" s="99" t="s">
        <v>619</v>
      </c>
      <c r="C46" s="93">
        <f>'CAC &amp; HP Convert Use &amp; Savings'!R78</f>
        <v>4422.571318747492</v>
      </c>
      <c r="D46" s="101">
        <v>18</v>
      </c>
      <c r="E46" s="102">
        <f>VLOOKUP($B46,'Central AC and HP Cost vs SEER'!$P$37:$S$54,2,0)+'Central AC and HP Cost vs SEER'!$L$51</f>
        <v>2850</v>
      </c>
      <c r="F46" s="102">
        <f>VLOOKUP($B46,'Central AC and HP Cost vs SEER'!$P$37:$S$54,3,0)</f>
        <v>80.98178841980899</v>
      </c>
      <c r="G46" s="99" t="s">
        <v>164</v>
      </c>
      <c r="H46"/>
      <c r="I46" s="102">
        <f>VLOOKUP($B46,'Central AC and HP Cost vs SEER'!$P$37:$S$54,4,0)</f>
        <v>391.7007074493652</v>
      </c>
      <c r="J46">
        <v>14</v>
      </c>
      <c r="K46"/>
      <c r="L46"/>
      <c r="M46"/>
      <c r="N46"/>
      <c r="O46"/>
      <c r="P46"/>
      <c r="Q46"/>
      <c r="R46"/>
      <c r="S46"/>
      <c r="T46"/>
      <c r="U46"/>
      <c r="V46"/>
      <c r="W46"/>
      <c r="Z46"/>
      <c r="AA46"/>
      <c r="AB46"/>
      <c r="AC46"/>
      <c r="AD46"/>
    </row>
    <row r="47" spans="1:30" ht="12" customHeight="1">
      <c r="A47" t="s">
        <v>371</v>
      </c>
      <c r="B47" s="99" t="s">
        <v>620</v>
      </c>
      <c r="C47" s="93">
        <f>'CAC &amp; HP Convert Use &amp; Savings'!R72</f>
        <v>-2317.0270826897327</v>
      </c>
      <c r="D47" s="101">
        <v>18</v>
      </c>
      <c r="E47" s="102">
        <f>VLOOKUP($B47,'Central AC and HP Cost vs SEER'!$P$37:$S$54,2,0)</f>
        <v>0</v>
      </c>
      <c r="F47" s="102">
        <f>VLOOKUP($B47,'Central AC and HP Cost vs SEER'!$P$37:$S$54,3,0)</f>
        <v>0</v>
      </c>
      <c r="G47" s="99" t="s">
        <v>165</v>
      </c>
      <c r="H47"/>
      <c r="I47" s="102">
        <f>VLOOKUP($B47,'Central AC and HP Cost vs SEER'!$P$37:$S$54,4,0)</f>
        <v>0</v>
      </c>
      <c r="J47"/>
      <c r="K47"/>
      <c r="L47"/>
      <c r="M47"/>
      <c r="N47"/>
      <c r="O47"/>
      <c r="P47"/>
      <c r="Q47"/>
      <c r="R47"/>
      <c r="S47"/>
      <c r="T47"/>
      <c r="U47"/>
      <c r="V47"/>
      <c r="W47"/>
      <c r="Z47"/>
      <c r="AA47"/>
      <c r="AB47"/>
      <c r="AC47"/>
      <c r="AD47"/>
    </row>
    <row r="48" spans="1:30" ht="12" customHeight="1">
      <c r="A48" t="s">
        <v>372</v>
      </c>
      <c r="B48" s="99" t="str">
        <f>B42</f>
        <v>SGC Manufactured Home Convert FAF w/o CAC to HP HSPF 8/SEER 12 - Heating</v>
      </c>
      <c r="C48" s="103">
        <f>C42</f>
        <v>2987.61647359255</v>
      </c>
      <c r="D48" s="101">
        <f>D42</f>
        <v>18</v>
      </c>
      <c r="E48" s="102">
        <f>VLOOKUP($B48,'Central AC and HP Cost vs SEER'!$P$37:$S$54,2,0)+'Central AC and HP Cost vs SEER'!$L$51</f>
        <v>2850</v>
      </c>
      <c r="F48" s="102">
        <f>VLOOKUP($B48,'Central AC and HP Cost vs SEER'!$P$37:$S$54,3,0)</f>
        <v>80.98178841980899</v>
      </c>
      <c r="G48" s="99" t="str">
        <f>G42</f>
        <v>ResSpHtHPZ1</v>
      </c>
      <c r="H48"/>
      <c r="I48" s="102">
        <f>VLOOKUP($B48,'Central AC and HP Cost vs SEER'!$P$37:$S$54,4,0)</f>
        <v>391.7007074493652</v>
      </c>
      <c r="J48">
        <f>J42</f>
        <v>14</v>
      </c>
      <c r="K48"/>
      <c r="L48"/>
      <c r="M48"/>
      <c r="N48"/>
      <c r="O48"/>
      <c r="P48"/>
      <c r="Q48"/>
      <c r="R48"/>
      <c r="S48"/>
      <c r="T48"/>
      <c r="U48"/>
      <c r="V48"/>
      <c r="W48"/>
      <c r="Z48"/>
      <c r="AA48"/>
      <c r="AB48"/>
      <c r="AC48"/>
      <c r="AD48"/>
    </row>
    <row r="49" spans="1:30" ht="12" customHeight="1">
      <c r="A49" t="s">
        <v>372</v>
      </c>
      <c r="B49" s="99" t="str">
        <f>B45</f>
        <v>SGC Manufactured Home Convert FAF w/o CAC to HP HSPF 8/SEER 12 - AC</v>
      </c>
      <c r="C49" s="103">
        <f>C45</f>
        <v>-1596.8396663577382</v>
      </c>
      <c r="D49" s="101">
        <f>D45</f>
        <v>18</v>
      </c>
      <c r="E49" s="102">
        <f>VLOOKUP($B49,'Central AC and HP Cost vs SEER'!$P$37:$S$54,2,0)</f>
        <v>0</v>
      </c>
      <c r="F49" s="102">
        <f>VLOOKUP($B49,'Central AC and HP Cost vs SEER'!$P$37:$S$54,3,0)</f>
        <v>0</v>
      </c>
      <c r="G49" s="99" t="str">
        <f>G45</f>
        <v>ResCACZ2</v>
      </c>
      <c r="H49"/>
      <c r="I49" s="102">
        <f>VLOOKUP($B49,'Central AC and HP Cost vs SEER'!$P$37:$S$54,4,0)</f>
        <v>0</v>
      </c>
      <c r="J49"/>
      <c r="K49"/>
      <c r="L49"/>
      <c r="M49"/>
      <c r="N49"/>
      <c r="O49"/>
      <c r="P49"/>
      <c r="Q49"/>
      <c r="R49"/>
      <c r="S49"/>
      <c r="T49"/>
      <c r="U49"/>
      <c r="V49"/>
      <c r="W49"/>
      <c r="Z49"/>
      <c r="AA49"/>
      <c r="AB49"/>
      <c r="AC49"/>
      <c r="AD49"/>
    </row>
    <row r="50" spans="1:30" ht="12" customHeight="1">
      <c r="A50" t="s">
        <v>373</v>
      </c>
      <c r="B50" s="99" t="str">
        <f>B42</f>
        <v>SGC Manufactured Home Convert FAF w/o CAC to HP HSPF 8/SEER 12 - Heating</v>
      </c>
      <c r="C50" s="103">
        <f>C42</f>
        <v>2987.61647359255</v>
      </c>
      <c r="D50" s="101">
        <f>D42</f>
        <v>18</v>
      </c>
      <c r="E50" s="102">
        <f>VLOOKUP($B50,'Central AC and HP Cost vs SEER'!$P$37:$S$54,2,0)+'Central AC and HP Cost vs SEER'!$L$51</f>
        <v>2850</v>
      </c>
      <c r="F50" s="102">
        <f>VLOOKUP($B50,'Central AC and HP Cost vs SEER'!$P$37:$S$54,3,0)</f>
        <v>80.98178841980899</v>
      </c>
      <c r="G50" s="99" t="str">
        <f>G42</f>
        <v>ResSpHtHPZ1</v>
      </c>
      <c r="H50"/>
      <c r="I50" s="102">
        <f>VLOOKUP($B50,'Central AC and HP Cost vs SEER'!$P$37:$S$54,4,0)</f>
        <v>391.7007074493652</v>
      </c>
      <c r="J50">
        <f>J42</f>
        <v>14</v>
      </c>
      <c r="K50"/>
      <c r="L50"/>
      <c r="M50"/>
      <c r="N50"/>
      <c r="O50"/>
      <c r="P50"/>
      <c r="Q50"/>
      <c r="R50"/>
      <c r="S50"/>
      <c r="T50"/>
      <c r="U50"/>
      <c r="V50"/>
      <c r="W50"/>
      <c r="Z50"/>
      <c r="AA50"/>
      <c r="AB50"/>
      <c r="AC50"/>
      <c r="AD50"/>
    </row>
    <row r="51" spans="1:30" ht="12" customHeight="1">
      <c r="A51" t="s">
        <v>373</v>
      </c>
      <c r="B51" s="99" t="str">
        <f>B47</f>
        <v>SGC Manufactured Home Convert FAF w/o CAC to HP HSPF 8/SEER 12 - AC</v>
      </c>
      <c r="C51" s="103">
        <f>C47</f>
        <v>-2317.0270826897327</v>
      </c>
      <c r="D51" s="101">
        <f>D47</f>
        <v>18</v>
      </c>
      <c r="E51" s="102">
        <f>VLOOKUP($B51,'Central AC and HP Cost vs SEER'!$P$37:$S$54,2,0)</f>
        <v>0</v>
      </c>
      <c r="F51" s="102">
        <f>VLOOKUP($B51,'Central AC and HP Cost vs SEER'!$P$37:$S$54,3,0)</f>
        <v>0</v>
      </c>
      <c r="G51" s="99" t="str">
        <f>G47</f>
        <v>ResCACZ3</v>
      </c>
      <c r="H51"/>
      <c r="I51" s="102">
        <f>VLOOKUP($B51,'Central AC and HP Cost vs SEER'!$P$37:$S$54,4,0)</f>
        <v>0</v>
      </c>
      <c r="J51"/>
      <c r="K51"/>
      <c r="L51"/>
      <c r="M51"/>
      <c r="N51"/>
      <c r="O51"/>
      <c r="P51"/>
      <c r="Q51"/>
      <c r="R51"/>
      <c r="S51"/>
      <c r="T51"/>
      <c r="U51"/>
      <c r="V51"/>
      <c r="W51"/>
      <c r="Z51"/>
      <c r="AA51"/>
      <c r="AB51"/>
      <c r="AC51"/>
      <c r="AD51"/>
    </row>
    <row r="52" spans="1:30" ht="12" customHeight="1">
      <c r="A52" t="s">
        <v>374</v>
      </c>
      <c r="B52" s="99" t="str">
        <f>B44</f>
        <v>SGC Manufactured Home Convert FAF w/o CAC to HP HSPF 8/SEER 12 - Heating</v>
      </c>
      <c r="C52" s="104">
        <f>C44</f>
        <v>3909.9652008406183</v>
      </c>
      <c r="D52" s="101">
        <f>D44</f>
        <v>18</v>
      </c>
      <c r="E52" s="102">
        <f>VLOOKUP($B52,'Central AC and HP Cost vs SEER'!$P$37:$S$54,2,0)+'Central AC and HP Cost vs SEER'!$L$51</f>
        <v>2850</v>
      </c>
      <c r="F52" s="102">
        <f>VLOOKUP($B52,'Central AC and HP Cost vs SEER'!$P$37:$S$54,3,0)</f>
        <v>80.98178841980899</v>
      </c>
      <c r="G52" s="99" t="str">
        <f>G44</f>
        <v>ResSpHtHPZ2</v>
      </c>
      <c r="H52"/>
      <c r="I52" s="102">
        <f>VLOOKUP($B52,'Central AC and HP Cost vs SEER'!$P$37:$S$54,4,0)</f>
        <v>391.7007074493652</v>
      </c>
      <c r="J52">
        <f>J44</f>
        <v>14</v>
      </c>
      <c r="K52"/>
      <c r="L52"/>
      <c r="M52"/>
      <c r="N52"/>
      <c r="O52"/>
      <c r="P52"/>
      <c r="Q52"/>
      <c r="R52"/>
      <c r="S52"/>
      <c r="T52"/>
      <c r="U52"/>
      <c r="V52"/>
      <c r="W52"/>
      <c r="Z52"/>
      <c r="AA52"/>
      <c r="AB52"/>
      <c r="AC52"/>
      <c r="AD52"/>
    </row>
    <row r="53" spans="1:30" ht="12" customHeight="1">
      <c r="A53" t="s">
        <v>374</v>
      </c>
      <c r="B53" s="99" t="str">
        <f>B47</f>
        <v>SGC Manufactured Home Convert FAF w/o CAC to HP HSPF 8/SEER 12 - AC</v>
      </c>
      <c r="C53" s="104">
        <f>C47</f>
        <v>-2317.0270826897327</v>
      </c>
      <c r="D53" s="101">
        <f>D47</f>
        <v>18</v>
      </c>
      <c r="E53" s="102">
        <f>VLOOKUP($B53,'Central AC and HP Cost vs SEER'!$P$37:$S$54,2,0)</f>
        <v>0</v>
      </c>
      <c r="F53" s="102">
        <f>VLOOKUP($B53,'Central AC and HP Cost vs SEER'!$P$37:$S$54,3,0)</f>
        <v>0</v>
      </c>
      <c r="G53" s="99" t="str">
        <f>G47</f>
        <v>ResCACZ3</v>
      </c>
      <c r="H53"/>
      <c r="I53" s="102">
        <f>VLOOKUP($B53,'Central AC and HP Cost vs SEER'!$P$37:$S$54,4,0)</f>
        <v>0</v>
      </c>
      <c r="J53"/>
      <c r="K53"/>
      <c r="L53"/>
      <c r="M53"/>
      <c r="N53"/>
      <c r="O53"/>
      <c r="P53"/>
      <c r="Q53"/>
      <c r="R53"/>
      <c r="S53"/>
      <c r="T53"/>
      <c r="U53"/>
      <c r="V53"/>
      <c r="W53"/>
      <c r="Z53"/>
      <c r="AA53"/>
      <c r="AB53"/>
      <c r="AC53"/>
      <c r="AD53"/>
    </row>
    <row r="54" spans="1:30" ht="12" customHeight="1">
      <c r="A54" t="s">
        <v>375</v>
      </c>
      <c r="B54" s="435" t="str">
        <f>B44</f>
        <v>SGC Manufactured Home Convert FAF w/o CAC to HP HSPF 8/SEER 12 - Heating</v>
      </c>
      <c r="C54" s="100">
        <f aca="true" t="shared" si="12" ref="C54:J54">C44</f>
        <v>3909.9652008406183</v>
      </c>
      <c r="D54" s="101">
        <f t="shared" si="12"/>
        <v>18</v>
      </c>
      <c r="E54" s="102">
        <f t="shared" si="12"/>
        <v>2850</v>
      </c>
      <c r="F54" s="102">
        <f t="shared" si="12"/>
        <v>80.98178841980899</v>
      </c>
      <c r="G54" s="99" t="str">
        <f t="shared" si="12"/>
        <v>ResSpHtHPZ2</v>
      </c>
      <c r="H54">
        <f t="shared" si="12"/>
        <v>0</v>
      </c>
      <c r="I54" s="102">
        <f t="shared" si="12"/>
        <v>391.7007074493652</v>
      </c>
      <c r="J54">
        <f t="shared" si="12"/>
        <v>14</v>
      </c>
      <c r="K54"/>
      <c r="L54"/>
      <c r="M54"/>
      <c r="N54"/>
      <c r="O54"/>
      <c r="P54"/>
      <c r="Q54"/>
      <c r="R54"/>
      <c r="S54"/>
      <c r="T54"/>
      <c r="U54"/>
      <c r="V54"/>
      <c r="W54"/>
      <c r="Z54"/>
      <c r="AA54"/>
      <c r="AB54"/>
      <c r="AC54"/>
      <c r="AD54"/>
    </row>
    <row r="55" spans="1:30" ht="12" customHeight="1">
      <c r="A55" t="s">
        <v>375</v>
      </c>
      <c r="B55" s="435" t="str">
        <f>B43</f>
        <v>SGC Manufactured Home Convert FAF w/o CAC to HP HSPF 8/SEER 12 - AC</v>
      </c>
      <c r="C55" s="100">
        <f aca="true" t="shared" si="13" ref="C55:I55">C43</f>
        <v>-1261.1390004462291</v>
      </c>
      <c r="D55" s="101">
        <f t="shared" si="13"/>
        <v>18</v>
      </c>
      <c r="E55" s="102">
        <f t="shared" si="13"/>
        <v>0</v>
      </c>
      <c r="F55" s="102">
        <f t="shared" si="13"/>
        <v>0</v>
      </c>
      <c r="G55" s="99" t="str">
        <f t="shared" si="13"/>
        <v>ResCACZ1</v>
      </c>
      <c r="H55">
        <f t="shared" si="13"/>
        <v>0</v>
      </c>
      <c r="I55" s="102">
        <f t="shared" si="13"/>
        <v>0</v>
      </c>
      <c r="J55"/>
      <c r="K55"/>
      <c r="L55"/>
      <c r="M55"/>
      <c r="N55"/>
      <c r="O55"/>
      <c r="P55"/>
      <c r="Q55"/>
      <c r="R55"/>
      <c r="S55"/>
      <c r="T55"/>
      <c r="U55"/>
      <c r="V55"/>
      <c r="W55"/>
      <c r="Z55"/>
      <c r="AA55"/>
      <c r="AB55"/>
      <c r="AC55"/>
      <c r="AD55"/>
    </row>
    <row r="56" spans="1:30" ht="12" customHeight="1">
      <c r="A56" t="s">
        <v>376</v>
      </c>
      <c r="B56" s="435" t="str">
        <f>B46</f>
        <v>SGC Manufactured Home Convert FAF w/o CAC to HP HSPF 8/SEER 12 - Heating</v>
      </c>
      <c r="C56" s="100">
        <f aca="true" t="shared" si="14" ref="C56:J56">C46</f>
        <v>4422.571318747492</v>
      </c>
      <c r="D56" s="101">
        <f t="shared" si="14"/>
        <v>18</v>
      </c>
      <c r="E56" s="102">
        <f t="shared" si="14"/>
        <v>2850</v>
      </c>
      <c r="F56" s="102">
        <f t="shared" si="14"/>
        <v>80.98178841980899</v>
      </c>
      <c r="G56" s="99" t="str">
        <f t="shared" si="14"/>
        <v>ResSpHtHPZ3</v>
      </c>
      <c r="H56">
        <f t="shared" si="14"/>
        <v>0</v>
      </c>
      <c r="I56" s="102">
        <f t="shared" si="14"/>
        <v>391.7007074493652</v>
      </c>
      <c r="J56">
        <f t="shared" si="14"/>
        <v>14</v>
      </c>
      <c r="K56"/>
      <c r="L56"/>
      <c r="M56"/>
      <c r="N56"/>
      <c r="O56"/>
      <c r="P56"/>
      <c r="Q56"/>
      <c r="R56"/>
      <c r="S56"/>
      <c r="T56"/>
      <c r="U56"/>
      <c r="V56"/>
      <c r="W56"/>
      <c r="Z56"/>
      <c r="AA56"/>
      <c r="AB56"/>
      <c r="AC56"/>
      <c r="AD56"/>
    </row>
    <row r="57" spans="1:30" ht="12" customHeight="1">
      <c r="A57" t="s">
        <v>376</v>
      </c>
      <c r="B57" s="435" t="str">
        <f>B43</f>
        <v>SGC Manufactured Home Convert FAF w/o CAC to HP HSPF 8/SEER 12 - AC</v>
      </c>
      <c r="C57" s="100">
        <f aca="true" t="shared" si="15" ref="C57:I57">C43</f>
        <v>-1261.1390004462291</v>
      </c>
      <c r="D57" s="101">
        <f t="shared" si="15"/>
        <v>18</v>
      </c>
      <c r="E57" s="102">
        <f t="shared" si="15"/>
        <v>0</v>
      </c>
      <c r="F57" s="102">
        <f t="shared" si="15"/>
        <v>0</v>
      </c>
      <c r="G57" s="99" t="str">
        <f t="shared" si="15"/>
        <v>ResCACZ1</v>
      </c>
      <c r="H57">
        <f t="shared" si="15"/>
        <v>0</v>
      </c>
      <c r="I57" s="102">
        <f t="shared" si="15"/>
        <v>0</v>
      </c>
      <c r="J57"/>
      <c r="K57"/>
      <c r="L57"/>
      <c r="M57"/>
      <c r="N57"/>
      <c r="O57"/>
      <c r="P57"/>
      <c r="Q57"/>
      <c r="R57"/>
      <c r="S57"/>
      <c r="T57"/>
      <c r="U57"/>
      <c r="V57"/>
      <c r="W57"/>
      <c r="Z57"/>
      <c r="AA57"/>
      <c r="AB57"/>
      <c r="AC57"/>
      <c r="AD57"/>
    </row>
    <row r="58" spans="1:30" ht="12" customHeight="1">
      <c r="A58" t="s">
        <v>377</v>
      </c>
      <c r="B58" s="435" t="str">
        <f>B46</f>
        <v>SGC Manufactured Home Convert FAF w/o CAC to HP HSPF 8/SEER 12 - Heating</v>
      </c>
      <c r="C58" s="93">
        <f aca="true" t="shared" si="16" ref="C58:J58">C46</f>
        <v>4422.571318747492</v>
      </c>
      <c r="D58" s="101">
        <f t="shared" si="16"/>
        <v>18</v>
      </c>
      <c r="E58" s="102">
        <f t="shared" si="16"/>
        <v>2850</v>
      </c>
      <c r="F58" s="102">
        <f t="shared" si="16"/>
        <v>80.98178841980899</v>
      </c>
      <c r="G58" s="99" t="str">
        <f t="shared" si="16"/>
        <v>ResSpHtHPZ3</v>
      </c>
      <c r="H58">
        <f t="shared" si="16"/>
        <v>0</v>
      </c>
      <c r="I58" s="102">
        <f t="shared" si="16"/>
        <v>391.7007074493652</v>
      </c>
      <c r="J58">
        <f t="shared" si="16"/>
        <v>14</v>
      </c>
      <c r="K58"/>
      <c r="L58"/>
      <c r="M58"/>
      <c r="N58"/>
      <c r="O58"/>
      <c r="P58"/>
      <c r="Q58"/>
      <c r="R58"/>
      <c r="S58"/>
      <c r="T58"/>
      <c r="U58"/>
      <c r="V58"/>
      <c r="W58"/>
      <c r="Z58"/>
      <c r="AA58"/>
      <c r="AB58"/>
      <c r="AC58"/>
      <c r="AD58"/>
    </row>
    <row r="59" spans="1:30" ht="12" customHeight="1">
      <c r="A59" t="s">
        <v>377</v>
      </c>
      <c r="B59" s="435" t="str">
        <f>B45</f>
        <v>SGC Manufactured Home Convert FAF w/o CAC to HP HSPF 8/SEER 12 - AC</v>
      </c>
      <c r="C59" s="93">
        <f aca="true" t="shared" si="17" ref="C59:I59">C45</f>
        <v>-1596.8396663577382</v>
      </c>
      <c r="D59" s="101">
        <f t="shared" si="17"/>
        <v>18</v>
      </c>
      <c r="E59" s="102">
        <f t="shared" si="17"/>
        <v>0</v>
      </c>
      <c r="F59" s="102">
        <f t="shared" si="17"/>
        <v>0</v>
      </c>
      <c r="G59" s="99" t="str">
        <f t="shared" si="17"/>
        <v>ResCACZ2</v>
      </c>
      <c r="H59">
        <f t="shared" si="17"/>
        <v>0</v>
      </c>
      <c r="I59" s="102">
        <f t="shared" si="17"/>
        <v>0</v>
      </c>
      <c r="J59"/>
      <c r="K59"/>
      <c r="L59"/>
      <c r="M59"/>
      <c r="N59"/>
      <c r="O59"/>
      <c r="P59"/>
      <c r="Q59"/>
      <c r="R59"/>
      <c r="S59"/>
      <c r="T59"/>
      <c r="U59"/>
      <c r="V59"/>
      <c r="W59"/>
      <c r="Z59"/>
      <c r="AA59"/>
      <c r="AB59"/>
      <c r="AC59"/>
      <c r="AD59"/>
    </row>
    <row r="60" spans="1:23" ht="12.75">
      <c r="A60" t="s">
        <v>378</v>
      </c>
      <c r="B60" s="99" t="s">
        <v>166</v>
      </c>
      <c r="C60" s="100">
        <f>'CAC &amp; HP Convert Use &amp; Savings'!B76</f>
        <v>3562.8748267153687</v>
      </c>
      <c r="D60" s="101">
        <v>18</v>
      </c>
      <c r="E60" s="102">
        <f>VLOOKUP($B60,'Central AC and HP Cost vs SEER'!$P$37:$S$54,2,0)+'Central AC and HP Cost vs SEER'!$L$51</f>
        <v>3345.21</v>
      </c>
      <c r="F60" s="102">
        <f>VLOOKUP($B60,'Central AC and HP Cost vs SEER'!$P$37:$S$54,3,0)</f>
        <v>0.8232209896770697</v>
      </c>
      <c r="G60" s="99" t="s">
        <v>160</v>
      </c>
      <c r="H60"/>
      <c r="I60" s="102">
        <f>VLOOKUP($B60,'Central AC and HP Cost vs SEER'!$P$37:$S$54,4,0)</f>
        <v>31.225151497824463</v>
      </c>
      <c r="J60">
        <v>14</v>
      </c>
      <c r="K60"/>
      <c r="L60"/>
      <c r="M60"/>
      <c r="N60"/>
      <c r="O60"/>
      <c r="P60"/>
      <c r="Q60"/>
      <c r="R60"/>
      <c r="S60"/>
      <c r="T60"/>
      <c r="U60"/>
      <c r="V60"/>
      <c r="W60"/>
    </row>
    <row r="61" spans="1:23" ht="12.75">
      <c r="A61" t="s">
        <v>378</v>
      </c>
      <c r="B61" s="99" t="s">
        <v>167</v>
      </c>
      <c r="C61" s="100">
        <f>'CAC &amp; HP Convert Use &amp; Savings'!B70</f>
        <v>93.66707794424464</v>
      </c>
      <c r="D61" s="101">
        <v>18</v>
      </c>
      <c r="E61" s="102">
        <f>VLOOKUP($B61,'Central AC and HP Cost vs SEER'!$P$37:$S$54,2,0)</f>
        <v>0</v>
      </c>
      <c r="F61" s="102">
        <f>VLOOKUP($B61,'Central AC and HP Cost vs SEER'!$P$37:$S$54,3,0)</f>
        <v>0</v>
      </c>
      <c r="G61" s="99" t="s">
        <v>161</v>
      </c>
      <c r="H61"/>
      <c r="I61" s="102">
        <f>VLOOKUP($B61,'Central AC and HP Cost vs SEER'!$P$37:$S$54,4,0)</f>
        <v>0</v>
      </c>
      <c r="J61"/>
      <c r="K61"/>
      <c r="L61"/>
      <c r="M61"/>
      <c r="N61"/>
      <c r="O61"/>
      <c r="P61"/>
      <c r="Q61"/>
      <c r="R61"/>
      <c r="S61"/>
      <c r="T61"/>
      <c r="U61"/>
      <c r="V61"/>
      <c r="W61"/>
    </row>
    <row r="62" spans="1:23" ht="12.75">
      <c r="A62" t="s">
        <v>379</v>
      </c>
      <c r="B62" s="99" t="s">
        <v>166</v>
      </c>
      <c r="C62" s="100">
        <f>'CAC &amp; HP Convert Use &amp; Savings'!C76</f>
        <v>4559.145130723267</v>
      </c>
      <c r="D62" s="101">
        <v>18</v>
      </c>
      <c r="E62" s="102">
        <f>VLOOKUP($B62,'Central AC and HP Cost vs SEER'!$P$37:$S$54,2,0)+'Central AC and HP Cost vs SEER'!$L$51</f>
        <v>3345.21</v>
      </c>
      <c r="F62" s="102">
        <f>VLOOKUP($B62,'Central AC and HP Cost vs SEER'!$P$37:$S$54,3,0)</f>
        <v>0.8232209896770697</v>
      </c>
      <c r="G62" s="99" t="s">
        <v>162</v>
      </c>
      <c r="H62"/>
      <c r="I62" s="102">
        <f>VLOOKUP($B62,'Central AC and HP Cost vs SEER'!$P$37:$S$54,4,0)</f>
        <v>31.225151497824463</v>
      </c>
      <c r="J62">
        <v>14</v>
      </c>
      <c r="K62"/>
      <c r="L62"/>
      <c r="M62"/>
      <c r="N62"/>
      <c r="O62"/>
      <c r="P62"/>
      <c r="Q62"/>
      <c r="R62"/>
      <c r="S62"/>
      <c r="T62"/>
      <c r="U62"/>
      <c r="V62"/>
      <c r="W62"/>
    </row>
    <row r="63" spans="1:23" ht="12.75">
      <c r="A63" t="s">
        <v>379</v>
      </c>
      <c r="B63" s="99" t="s">
        <v>167</v>
      </c>
      <c r="C63" s="100">
        <f>'CAC &amp; HP Convert Use &amp; Savings'!C70</f>
        <v>114.65982147475907</v>
      </c>
      <c r="D63" s="101">
        <v>18</v>
      </c>
      <c r="E63" s="102">
        <f>VLOOKUP($B63,'Central AC and HP Cost vs SEER'!$P$37:$S$54,2,0)</f>
        <v>0</v>
      </c>
      <c r="F63" s="102">
        <f>VLOOKUP($B63,'Central AC and HP Cost vs SEER'!$P$37:$S$54,3,0)</f>
        <v>0</v>
      </c>
      <c r="G63" s="99" t="s">
        <v>163</v>
      </c>
      <c r="H63"/>
      <c r="I63" s="102">
        <f>VLOOKUP($B63,'Central AC and HP Cost vs SEER'!$P$37:$S$54,4,0)</f>
        <v>0</v>
      </c>
      <c r="J63"/>
      <c r="K63"/>
      <c r="L63"/>
      <c r="M63"/>
      <c r="N63"/>
      <c r="O63"/>
      <c r="P63"/>
      <c r="Q63"/>
      <c r="R63"/>
      <c r="S63"/>
      <c r="T63"/>
      <c r="U63"/>
      <c r="V63"/>
      <c r="W63"/>
    </row>
    <row r="64" spans="1:30" ht="12" customHeight="1">
      <c r="A64" t="s">
        <v>380</v>
      </c>
      <c r="B64" s="99" t="s">
        <v>166</v>
      </c>
      <c r="C64" s="105">
        <f>'CAC &amp; HP Convert Use &amp; Savings'!D76</f>
        <v>5105.125091171165</v>
      </c>
      <c r="D64" s="101">
        <v>18</v>
      </c>
      <c r="E64" s="102">
        <f>VLOOKUP($B64,'Central AC and HP Cost vs SEER'!$P$37:$S$54,2,0)+'Central AC and HP Cost vs SEER'!$L$51</f>
        <v>3345.21</v>
      </c>
      <c r="F64" s="102">
        <f>VLOOKUP($B64,'Central AC and HP Cost vs SEER'!$P$37:$S$54,3,0)</f>
        <v>0.8232209896770697</v>
      </c>
      <c r="G64" s="99" t="s">
        <v>164</v>
      </c>
      <c r="H64"/>
      <c r="I64" s="102">
        <f>VLOOKUP($B64,'Central AC and HP Cost vs SEER'!$P$37:$S$54,4,0)</f>
        <v>31.225151497824463</v>
      </c>
      <c r="J64">
        <v>14</v>
      </c>
      <c r="K64"/>
      <c r="L64"/>
      <c r="M64"/>
      <c r="N64"/>
      <c r="O64"/>
      <c r="P64"/>
      <c r="Q64"/>
      <c r="R64"/>
      <c r="S64"/>
      <c r="T64"/>
      <c r="U64"/>
      <c r="V64"/>
      <c r="W64"/>
      <c r="Z64"/>
      <c r="AA64"/>
      <c r="AB64"/>
      <c r="AC64"/>
      <c r="AD64"/>
    </row>
    <row r="65" spans="1:30" ht="12" customHeight="1">
      <c r="A65" t="s">
        <v>380</v>
      </c>
      <c r="B65" s="99" t="s">
        <v>167</v>
      </c>
      <c r="C65" s="105">
        <f>'CAC &amp; HP Convert Use &amp; Savings'!D70</f>
        <v>184.10554778554797</v>
      </c>
      <c r="D65" s="101">
        <v>18</v>
      </c>
      <c r="E65" s="102">
        <f>VLOOKUP($B65,'Central AC and HP Cost vs SEER'!$P$37:$S$54,2,0)</f>
        <v>0</v>
      </c>
      <c r="F65" s="102">
        <f>VLOOKUP($B65,'Central AC and HP Cost vs SEER'!$P$37:$S$54,3,0)</f>
        <v>0</v>
      </c>
      <c r="G65" s="99" t="s">
        <v>165</v>
      </c>
      <c r="H65"/>
      <c r="I65" s="102">
        <f>VLOOKUP($B65,'Central AC and HP Cost vs SEER'!$P$37:$S$54,4,0)</f>
        <v>0</v>
      </c>
      <c r="J65"/>
      <c r="K65"/>
      <c r="L65"/>
      <c r="M65"/>
      <c r="N65"/>
      <c r="O65"/>
      <c r="P65"/>
      <c r="Q65"/>
      <c r="R65"/>
      <c r="S65"/>
      <c r="T65"/>
      <c r="U65"/>
      <c r="V65"/>
      <c r="W65"/>
      <c r="Z65"/>
      <c r="AA65"/>
      <c r="AB65"/>
      <c r="AC65"/>
      <c r="AD65"/>
    </row>
    <row r="66" spans="1:30" ht="12" customHeight="1">
      <c r="A66" t="s">
        <v>381</v>
      </c>
      <c r="B66" s="99" t="str">
        <f>B60</f>
        <v>Pre94 Manufactured Home Convert FAF w/CAC to HP HSPF 8/SEER 12 - Heating</v>
      </c>
      <c r="C66" s="103">
        <f>C60</f>
        <v>3562.8748267153687</v>
      </c>
      <c r="D66" s="101">
        <f>D60</f>
        <v>18</v>
      </c>
      <c r="E66" s="102">
        <f>VLOOKUP($B66,'Central AC and HP Cost vs SEER'!$P$37:$S$54,2,0)+'Central AC and HP Cost vs SEER'!$L$51</f>
        <v>3345.21</v>
      </c>
      <c r="F66" s="102">
        <f>VLOOKUP($B66,'Central AC and HP Cost vs SEER'!$P$37:$S$54,3,0)</f>
        <v>0.8232209896770697</v>
      </c>
      <c r="G66" s="99" t="str">
        <f>G60</f>
        <v>ResSpHtHPZ1</v>
      </c>
      <c r="H66"/>
      <c r="I66" s="102">
        <f>VLOOKUP($B66,'Central AC and HP Cost vs SEER'!$P$37:$S$54,4,0)</f>
        <v>31.225151497824463</v>
      </c>
      <c r="J66">
        <f>J60</f>
        <v>14</v>
      </c>
      <c r="K66"/>
      <c r="L66"/>
      <c r="M66"/>
      <c r="N66"/>
      <c r="O66"/>
      <c r="P66"/>
      <c r="Q66"/>
      <c r="R66"/>
      <c r="S66"/>
      <c r="T66"/>
      <c r="U66"/>
      <c r="V66"/>
      <c r="W66"/>
      <c r="Z66"/>
      <c r="AA66"/>
      <c r="AB66"/>
      <c r="AC66"/>
      <c r="AD66"/>
    </row>
    <row r="67" spans="1:30" ht="12" customHeight="1">
      <c r="A67" t="s">
        <v>381</v>
      </c>
      <c r="B67" s="99" t="str">
        <f>B63</f>
        <v>Pre94 Manufactured Home Convert FAF w/CAC to HP HSPF 8/SEER 12 - AC</v>
      </c>
      <c r="C67" s="103">
        <f>C63</f>
        <v>114.65982147475907</v>
      </c>
      <c r="D67" s="101">
        <f>D63</f>
        <v>18</v>
      </c>
      <c r="E67" s="102">
        <f>VLOOKUP($B67,'Central AC and HP Cost vs SEER'!$P$37:$S$54,2,0)</f>
        <v>0</v>
      </c>
      <c r="F67" s="102">
        <f>VLOOKUP($B67,'Central AC and HP Cost vs SEER'!$P$37:$S$54,3,0)</f>
        <v>0</v>
      </c>
      <c r="G67" s="99" t="str">
        <f>G63</f>
        <v>ResCACZ2</v>
      </c>
      <c r="H67"/>
      <c r="I67" s="102">
        <f>VLOOKUP($B67,'Central AC and HP Cost vs SEER'!$P$37:$S$54,4,0)</f>
        <v>0</v>
      </c>
      <c r="J67"/>
      <c r="K67"/>
      <c r="L67"/>
      <c r="M67"/>
      <c r="N67"/>
      <c r="O67"/>
      <c r="P67"/>
      <c r="Q67"/>
      <c r="R67"/>
      <c r="S67"/>
      <c r="T67"/>
      <c r="U67"/>
      <c r="V67"/>
      <c r="W67"/>
      <c r="Z67"/>
      <c r="AA67"/>
      <c r="AB67"/>
      <c r="AC67"/>
      <c r="AD67"/>
    </row>
    <row r="68" spans="1:30" ht="12" customHeight="1">
      <c r="A68" t="s">
        <v>382</v>
      </c>
      <c r="B68" s="99" t="str">
        <f>B60</f>
        <v>Pre94 Manufactured Home Convert FAF w/CAC to HP HSPF 8/SEER 12 - Heating</v>
      </c>
      <c r="C68" s="103">
        <f>C60</f>
        <v>3562.8748267153687</v>
      </c>
      <c r="D68" s="101">
        <f>D60</f>
        <v>18</v>
      </c>
      <c r="E68" s="102">
        <f>VLOOKUP($B68,'Central AC and HP Cost vs SEER'!$P$37:$S$54,2,0)+'Central AC and HP Cost vs SEER'!$L$51</f>
        <v>3345.21</v>
      </c>
      <c r="F68" s="102">
        <f>VLOOKUP($B68,'Central AC and HP Cost vs SEER'!$P$37:$S$54,3,0)</f>
        <v>0.8232209896770697</v>
      </c>
      <c r="G68" s="99" t="str">
        <f>G60</f>
        <v>ResSpHtHPZ1</v>
      </c>
      <c r="H68"/>
      <c r="I68" s="102">
        <f>VLOOKUP($B68,'Central AC and HP Cost vs SEER'!$P$37:$S$54,4,0)</f>
        <v>31.225151497824463</v>
      </c>
      <c r="J68">
        <f>J60</f>
        <v>14</v>
      </c>
      <c r="K68"/>
      <c r="L68"/>
      <c r="M68"/>
      <c r="N68"/>
      <c r="O68"/>
      <c r="P68"/>
      <c r="Q68"/>
      <c r="R68"/>
      <c r="S68"/>
      <c r="T68"/>
      <c r="U68"/>
      <c r="V68"/>
      <c r="W68"/>
      <c r="Z68"/>
      <c r="AA68"/>
      <c r="AB68"/>
      <c r="AC68"/>
      <c r="AD68"/>
    </row>
    <row r="69" spans="1:30" ht="12" customHeight="1">
      <c r="A69" t="s">
        <v>382</v>
      </c>
      <c r="B69" s="99" t="str">
        <f>B65</f>
        <v>Pre94 Manufactured Home Convert FAF w/CAC to HP HSPF 8/SEER 12 - AC</v>
      </c>
      <c r="C69" s="103">
        <f>C65</f>
        <v>184.10554778554797</v>
      </c>
      <c r="D69" s="101">
        <f>D65</f>
        <v>18</v>
      </c>
      <c r="E69" s="102">
        <f>VLOOKUP($B69,'Central AC and HP Cost vs SEER'!$P$37:$S$54,2,0)</f>
        <v>0</v>
      </c>
      <c r="F69" s="102">
        <f>VLOOKUP($B69,'Central AC and HP Cost vs SEER'!$P$37:$S$54,3,0)</f>
        <v>0</v>
      </c>
      <c r="G69" s="99" t="str">
        <f>G65</f>
        <v>ResCACZ3</v>
      </c>
      <c r="H69"/>
      <c r="I69" s="102">
        <f>VLOOKUP($B69,'Central AC and HP Cost vs SEER'!$P$37:$S$54,4,0)</f>
        <v>0</v>
      </c>
      <c r="J69"/>
      <c r="K69"/>
      <c r="L69"/>
      <c r="M69"/>
      <c r="N69"/>
      <c r="O69"/>
      <c r="P69"/>
      <c r="Q69"/>
      <c r="R69"/>
      <c r="S69"/>
      <c r="T69"/>
      <c r="U69"/>
      <c r="V69"/>
      <c r="W69"/>
      <c r="Z69"/>
      <c r="AA69"/>
      <c r="AB69"/>
      <c r="AC69"/>
      <c r="AD69"/>
    </row>
    <row r="70" spans="1:30" ht="12" customHeight="1">
      <c r="A70" t="s">
        <v>383</v>
      </c>
      <c r="B70" s="99" t="str">
        <f>B62</f>
        <v>Pre94 Manufactured Home Convert FAF w/CAC to HP HSPF 8/SEER 12 - Heating</v>
      </c>
      <c r="C70" s="104">
        <f>C62</f>
        <v>4559.145130723267</v>
      </c>
      <c r="D70" s="101">
        <f>D62</f>
        <v>18</v>
      </c>
      <c r="E70" s="102">
        <f>VLOOKUP($B70,'Central AC and HP Cost vs SEER'!$P$37:$S$54,2,0)+'Central AC and HP Cost vs SEER'!$L$51</f>
        <v>3345.21</v>
      </c>
      <c r="F70" s="102">
        <f>VLOOKUP($B70,'Central AC and HP Cost vs SEER'!$P$37:$S$54,3,0)</f>
        <v>0.8232209896770697</v>
      </c>
      <c r="G70" s="99" t="str">
        <f>G62</f>
        <v>ResSpHtHPZ2</v>
      </c>
      <c r="H70"/>
      <c r="I70" s="102">
        <f>VLOOKUP($B70,'Central AC and HP Cost vs SEER'!$P$37:$S$54,4,0)</f>
        <v>31.225151497824463</v>
      </c>
      <c r="J70">
        <f>J62</f>
        <v>14</v>
      </c>
      <c r="K70"/>
      <c r="L70"/>
      <c r="M70"/>
      <c r="N70"/>
      <c r="O70"/>
      <c r="P70"/>
      <c r="Q70"/>
      <c r="R70"/>
      <c r="S70"/>
      <c r="T70"/>
      <c r="U70"/>
      <c r="V70"/>
      <c r="W70"/>
      <c r="Z70"/>
      <c r="AA70"/>
      <c r="AB70"/>
      <c r="AC70"/>
      <c r="AD70"/>
    </row>
    <row r="71" spans="1:30" ht="12" customHeight="1">
      <c r="A71" t="s">
        <v>383</v>
      </c>
      <c r="B71" s="99" t="str">
        <f>B65</f>
        <v>Pre94 Manufactured Home Convert FAF w/CAC to HP HSPF 8/SEER 12 - AC</v>
      </c>
      <c r="C71" s="104">
        <f>C65</f>
        <v>184.10554778554797</v>
      </c>
      <c r="D71" s="101">
        <f>D65</f>
        <v>18</v>
      </c>
      <c r="E71" s="102">
        <f>VLOOKUP($B71,'Central AC and HP Cost vs SEER'!$P$37:$S$54,2,0)</f>
        <v>0</v>
      </c>
      <c r="F71" s="102">
        <f>VLOOKUP($B71,'Central AC and HP Cost vs SEER'!$P$37:$S$54,3,0)</f>
        <v>0</v>
      </c>
      <c r="G71" s="99" t="str">
        <f>G65</f>
        <v>ResCACZ3</v>
      </c>
      <c r="H71"/>
      <c r="I71" s="102">
        <f>VLOOKUP($B71,'Central AC and HP Cost vs SEER'!$P$37:$S$54,4,0)</f>
        <v>0</v>
      </c>
      <c r="J71"/>
      <c r="K71"/>
      <c r="L71"/>
      <c r="M71"/>
      <c r="N71"/>
      <c r="O71"/>
      <c r="P71"/>
      <c r="Q71"/>
      <c r="R71"/>
      <c r="S71"/>
      <c r="T71"/>
      <c r="U71"/>
      <c r="V71"/>
      <c r="W71"/>
      <c r="Z71"/>
      <c r="AA71"/>
      <c r="AB71"/>
      <c r="AC71"/>
      <c r="AD71"/>
    </row>
    <row r="72" spans="1:30" ht="12" customHeight="1">
      <c r="A72" t="s">
        <v>384</v>
      </c>
      <c r="B72" s="435" t="str">
        <f>B62</f>
        <v>Pre94 Manufactured Home Convert FAF w/CAC to HP HSPF 8/SEER 12 - Heating</v>
      </c>
      <c r="C72" s="100">
        <f aca="true" t="shared" si="18" ref="C72:J72">C62</f>
        <v>4559.145130723267</v>
      </c>
      <c r="D72" s="101">
        <f t="shared" si="18"/>
        <v>18</v>
      </c>
      <c r="E72" s="102">
        <f t="shared" si="18"/>
        <v>3345.21</v>
      </c>
      <c r="F72" s="102">
        <f t="shared" si="18"/>
        <v>0.8232209896770697</v>
      </c>
      <c r="G72" s="99" t="str">
        <f t="shared" si="18"/>
        <v>ResSpHtHPZ2</v>
      </c>
      <c r="H72">
        <f t="shared" si="18"/>
        <v>0</v>
      </c>
      <c r="I72" s="102">
        <f t="shared" si="18"/>
        <v>31.225151497824463</v>
      </c>
      <c r="J72">
        <f t="shared" si="18"/>
        <v>14</v>
      </c>
      <c r="K72"/>
      <c r="L72"/>
      <c r="M72"/>
      <c r="N72"/>
      <c r="O72"/>
      <c r="P72"/>
      <c r="Q72"/>
      <c r="R72"/>
      <c r="S72"/>
      <c r="T72"/>
      <c r="U72"/>
      <c r="V72"/>
      <c r="W72"/>
      <c r="Z72"/>
      <c r="AA72"/>
      <c r="AB72"/>
      <c r="AC72"/>
      <c r="AD72"/>
    </row>
    <row r="73" spans="1:30" ht="12" customHeight="1">
      <c r="A73" t="s">
        <v>384</v>
      </c>
      <c r="B73" s="435" t="str">
        <f>B61</f>
        <v>Pre94 Manufactured Home Convert FAF w/CAC to HP HSPF 8/SEER 12 - AC</v>
      </c>
      <c r="C73" s="100">
        <f aca="true" t="shared" si="19" ref="C73:I73">C61</f>
        <v>93.66707794424464</v>
      </c>
      <c r="D73" s="101">
        <f t="shared" si="19"/>
        <v>18</v>
      </c>
      <c r="E73" s="102">
        <f t="shared" si="19"/>
        <v>0</v>
      </c>
      <c r="F73" s="102">
        <f t="shared" si="19"/>
        <v>0</v>
      </c>
      <c r="G73" s="99" t="str">
        <f t="shared" si="19"/>
        <v>ResCACZ1</v>
      </c>
      <c r="H73">
        <f t="shared" si="19"/>
        <v>0</v>
      </c>
      <c r="I73" s="102">
        <f t="shared" si="19"/>
        <v>0</v>
      </c>
      <c r="J73"/>
      <c r="K73"/>
      <c r="L73"/>
      <c r="M73"/>
      <c r="N73"/>
      <c r="O73"/>
      <c r="P73"/>
      <c r="Q73"/>
      <c r="R73"/>
      <c r="S73"/>
      <c r="T73"/>
      <c r="U73"/>
      <c r="V73"/>
      <c r="W73"/>
      <c r="Z73"/>
      <c r="AA73"/>
      <c r="AB73"/>
      <c r="AC73"/>
      <c r="AD73"/>
    </row>
    <row r="74" spans="1:30" ht="12" customHeight="1">
      <c r="A74" t="s">
        <v>385</v>
      </c>
      <c r="B74" s="435" t="str">
        <f>B64</f>
        <v>Pre94 Manufactured Home Convert FAF w/CAC to HP HSPF 8/SEER 12 - Heating</v>
      </c>
      <c r="C74" s="100">
        <f aca="true" t="shared" si="20" ref="C74:J74">C64</f>
        <v>5105.125091171165</v>
      </c>
      <c r="D74" s="101">
        <f t="shared" si="20"/>
        <v>18</v>
      </c>
      <c r="E74" s="102">
        <f t="shared" si="20"/>
        <v>3345.21</v>
      </c>
      <c r="F74" s="102">
        <f t="shared" si="20"/>
        <v>0.8232209896770697</v>
      </c>
      <c r="G74" s="99" t="str">
        <f t="shared" si="20"/>
        <v>ResSpHtHPZ3</v>
      </c>
      <c r="H74">
        <f t="shared" si="20"/>
        <v>0</v>
      </c>
      <c r="I74" s="102">
        <f t="shared" si="20"/>
        <v>31.225151497824463</v>
      </c>
      <c r="J74">
        <f t="shared" si="20"/>
        <v>14</v>
      </c>
      <c r="K74"/>
      <c r="L74"/>
      <c r="M74"/>
      <c r="N74"/>
      <c r="O74"/>
      <c r="P74"/>
      <c r="Q74"/>
      <c r="R74"/>
      <c r="S74"/>
      <c r="T74"/>
      <c r="U74"/>
      <c r="V74"/>
      <c r="W74"/>
      <c r="Z74"/>
      <c r="AA74"/>
      <c r="AB74"/>
      <c r="AC74"/>
      <c r="AD74"/>
    </row>
    <row r="75" spans="1:30" ht="12" customHeight="1">
      <c r="A75" t="s">
        <v>385</v>
      </c>
      <c r="B75" s="435" t="str">
        <f>B61</f>
        <v>Pre94 Manufactured Home Convert FAF w/CAC to HP HSPF 8/SEER 12 - AC</v>
      </c>
      <c r="C75" s="100">
        <f aca="true" t="shared" si="21" ref="C75:I75">C61</f>
        <v>93.66707794424464</v>
      </c>
      <c r="D75" s="101">
        <f t="shared" si="21"/>
        <v>18</v>
      </c>
      <c r="E75" s="102">
        <f t="shared" si="21"/>
        <v>0</v>
      </c>
      <c r="F75" s="102">
        <f t="shared" si="21"/>
        <v>0</v>
      </c>
      <c r="G75" s="99" t="str">
        <f t="shared" si="21"/>
        <v>ResCACZ1</v>
      </c>
      <c r="H75">
        <f t="shared" si="21"/>
        <v>0</v>
      </c>
      <c r="I75" s="102">
        <f t="shared" si="21"/>
        <v>0</v>
      </c>
      <c r="J75"/>
      <c r="K75"/>
      <c r="L75"/>
      <c r="M75"/>
      <c r="N75"/>
      <c r="O75"/>
      <c r="P75"/>
      <c r="Q75"/>
      <c r="R75"/>
      <c r="S75"/>
      <c r="T75"/>
      <c r="U75"/>
      <c r="V75"/>
      <c r="W75"/>
      <c r="Z75"/>
      <c r="AA75"/>
      <c r="AB75"/>
      <c r="AC75"/>
      <c r="AD75"/>
    </row>
    <row r="76" spans="1:30" ht="12" customHeight="1">
      <c r="A76" t="s">
        <v>386</v>
      </c>
      <c r="B76" s="435" t="str">
        <f>B64</f>
        <v>Pre94 Manufactured Home Convert FAF w/CAC to HP HSPF 8/SEER 12 - Heating</v>
      </c>
      <c r="C76" s="93">
        <f aca="true" t="shared" si="22" ref="C76:J76">C64</f>
        <v>5105.125091171165</v>
      </c>
      <c r="D76" s="101">
        <f t="shared" si="22"/>
        <v>18</v>
      </c>
      <c r="E76" s="102">
        <f t="shared" si="22"/>
        <v>3345.21</v>
      </c>
      <c r="F76" s="102">
        <f t="shared" si="22"/>
        <v>0.8232209896770697</v>
      </c>
      <c r="G76" s="99" t="str">
        <f t="shared" si="22"/>
        <v>ResSpHtHPZ3</v>
      </c>
      <c r="H76">
        <f t="shared" si="22"/>
        <v>0</v>
      </c>
      <c r="I76" s="102">
        <f t="shared" si="22"/>
        <v>31.225151497824463</v>
      </c>
      <c r="J76">
        <f t="shared" si="22"/>
        <v>14</v>
      </c>
      <c r="K76"/>
      <c r="L76"/>
      <c r="M76"/>
      <c r="N76"/>
      <c r="O76"/>
      <c r="P76"/>
      <c r="Q76"/>
      <c r="R76"/>
      <c r="S76"/>
      <c r="T76"/>
      <c r="U76"/>
      <c r="V76"/>
      <c r="W76"/>
      <c r="Z76"/>
      <c r="AA76"/>
      <c r="AB76"/>
      <c r="AC76"/>
      <c r="AD76"/>
    </row>
    <row r="77" spans="1:30" ht="12" customHeight="1">
      <c r="A77" t="s">
        <v>386</v>
      </c>
      <c r="B77" s="435" t="str">
        <f>B63</f>
        <v>Pre94 Manufactured Home Convert FAF w/CAC to HP HSPF 8/SEER 12 - AC</v>
      </c>
      <c r="C77" s="93">
        <f aca="true" t="shared" si="23" ref="C77:I77">C63</f>
        <v>114.65982147475907</v>
      </c>
      <c r="D77" s="101">
        <f t="shared" si="23"/>
        <v>18</v>
      </c>
      <c r="E77" s="102">
        <f t="shared" si="23"/>
        <v>0</v>
      </c>
      <c r="F77" s="102">
        <f t="shared" si="23"/>
        <v>0</v>
      </c>
      <c r="G77" s="99" t="str">
        <f t="shared" si="23"/>
        <v>ResCACZ2</v>
      </c>
      <c r="H77">
        <f t="shared" si="23"/>
        <v>0</v>
      </c>
      <c r="I77" s="102">
        <f t="shared" si="23"/>
        <v>0</v>
      </c>
      <c r="J77"/>
      <c r="K77"/>
      <c r="L77"/>
      <c r="M77"/>
      <c r="N77"/>
      <c r="O77"/>
      <c r="P77"/>
      <c r="Q77"/>
      <c r="R77"/>
      <c r="S77"/>
      <c r="T77"/>
      <c r="U77"/>
      <c r="V77"/>
      <c r="W77"/>
      <c r="Z77"/>
      <c r="AA77"/>
      <c r="AB77"/>
      <c r="AC77"/>
      <c r="AD77"/>
    </row>
    <row r="78" spans="1:30" ht="12" customHeight="1">
      <c r="A78" t="s">
        <v>387</v>
      </c>
      <c r="B78" s="99" t="s">
        <v>168</v>
      </c>
      <c r="C78" s="93">
        <f>'CAC &amp; HP Convert Use &amp; Savings'!B77</f>
        <v>1370.9267168970387</v>
      </c>
      <c r="D78" s="101">
        <v>18</v>
      </c>
      <c r="E78" s="102">
        <f>VLOOKUP($B78,'Central AC and HP Cost vs SEER'!$P$37:$S$54,2,0)+'Central AC and HP Cost vs SEER'!$L$51</f>
        <v>3235</v>
      </c>
      <c r="F78" s="102">
        <f>VLOOKUP($B78,'Central AC and HP Cost vs SEER'!$P$37:$S$54,3,0)</f>
        <v>0.8232209896770697</v>
      </c>
      <c r="G78" s="99" t="s">
        <v>160</v>
      </c>
      <c r="H78"/>
      <c r="I78" s="102">
        <f>VLOOKUP($B78,'Central AC and HP Cost vs SEER'!$P$37:$S$54,4,0)</f>
        <v>31.225151497824463</v>
      </c>
      <c r="J78">
        <v>14</v>
      </c>
      <c r="K78"/>
      <c r="L78"/>
      <c r="M78"/>
      <c r="N78"/>
      <c r="O78"/>
      <c r="P78"/>
      <c r="Q78"/>
      <c r="R78"/>
      <c r="S78"/>
      <c r="T78"/>
      <c r="U78"/>
      <c r="V78"/>
      <c r="W78"/>
      <c r="Z78"/>
      <c r="AA78"/>
      <c r="AB78"/>
      <c r="AC78"/>
      <c r="AD78"/>
    </row>
    <row r="79" spans="1:30" ht="12" customHeight="1">
      <c r="A79" t="s">
        <v>387</v>
      </c>
      <c r="B79" s="99" t="s">
        <v>169</v>
      </c>
      <c r="C79" s="93">
        <f>'CAC &amp; HP Convert Use &amp; Savings'!B71</f>
        <v>102.62606405939756</v>
      </c>
      <c r="D79" s="101">
        <v>18</v>
      </c>
      <c r="E79" s="102">
        <f>VLOOKUP($B79,'Central AC and HP Cost vs SEER'!$P$37:$S$54,2,0)</f>
        <v>0</v>
      </c>
      <c r="F79" s="102">
        <f>VLOOKUP($B79,'Central AC and HP Cost vs SEER'!$P$37:$S$54,3,0)</f>
        <v>0</v>
      </c>
      <c r="G79" s="99" t="s">
        <v>161</v>
      </c>
      <c r="H79"/>
      <c r="I79" s="102">
        <f>VLOOKUP($B79,'Central AC and HP Cost vs SEER'!$P$37:$S$54,4,0)</f>
        <v>0</v>
      </c>
      <c r="J79"/>
      <c r="K79"/>
      <c r="L79"/>
      <c r="M79"/>
      <c r="N79"/>
      <c r="O79"/>
      <c r="P79"/>
      <c r="Q79"/>
      <c r="R79"/>
      <c r="S79"/>
      <c r="T79"/>
      <c r="U79"/>
      <c r="V79"/>
      <c r="W79"/>
      <c r="Z79"/>
      <c r="AA79"/>
      <c r="AB79"/>
      <c r="AC79"/>
      <c r="AD79"/>
    </row>
    <row r="80" spans="1:30" ht="12" customHeight="1">
      <c r="A80" t="s">
        <v>388</v>
      </c>
      <c r="B80" s="99" t="s">
        <v>168</v>
      </c>
      <c r="C80" s="93">
        <f>'CAC &amp; HP Convert Use &amp; Savings'!C77</f>
        <v>4164.10198886551</v>
      </c>
      <c r="D80" s="101">
        <v>18</v>
      </c>
      <c r="E80" s="102">
        <f>VLOOKUP($B80,'Central AC and HP Cost vs SEER'!$P$37:$S$54,2,0)+'Central AC and HP Cost vs SEER'!$L$51</f>
        <v>3235</v>
      </c>
      <c r="F80" s="102">
        <f>VLOOKUP($B80,'Central AC and HP Cost vs SEER'!$P$37:$S$54,3,0)</f>
        <v>0.8232209896770697</v>
      </c>
      <c r="G80" s="99" t="s">
        <v>162</v>
      </c>
      <c r="H80"/>
      <c r="I80" s="102">
        <f>VLOOKUP($B80,'Central AC and HP Cost vs SEER'!$P$37:$S$54,4,0)</f>
        <v>31.225151497824463</v>
      </c>
      <c r="J80">
        <v>14</v>
      </c>
      <c r="K80"/>
      <c r="L80"/>
      <c r="M80"/>
      <c r="N80"/>
      <c r="O80"/>
      <c r="P80"/>
      <c r="Q80"/>
      <c r="R80"/>
      <c r="S80"/>
      <c r="T80"/>
      <c r="U80"/>
      <c r="V80"/>
      <c r="W80"/>
      <c r="Z80"/>
      <c r="AA80"/>
      <c r="AB80"/>
      <c r="AC80"/>
      <c r="AD80"/>
    </row>
    <row r="81" spans="1:30" ht="12" customHeight="1">
      <c r="A81" t="s">
        <v>388</v>
      </c>
      <c r="B81" s="99" t="s">
        <v>169</v>
      </c>
      <c r="C81" s="93">
        <f>'CAC &amp; HP Convert Use &amp; Savings'!C71</f>
        <v>142.52539065872423</v>
      </c>
      <c r="D81" s="101">
        <v>18</v>
      </c>
      <c r="E81" s="102">
        <f>VLOOKUP($B81,'Central AC and HP Cost vs SEER'!$P$37:$S$54,2,0)</f>
        <v>0</v>
      </c>
      <c r="F81" s="102">
        <f>VLOOKUP($B81,'Central AC and HP Cost vs SEER'!$P$37:$S$54,3,0)</f>
        <v>0</v>
      </c>
      <c r="G81" s="99" t="s">
        <v>163</v>
      </c>
      <c r="H81"/>
      <c r="I81" s="102">
        <f>VLOOKUP($B81,'Central AC and HP Cost vs SEER'!$P$37:$S$54,4,0)</f>
        <v>0</v>
      </c>
      <c r="J81"/>
      <c r="K81"/>
      <c r="L81"/>
      <c r="M81"/>
      <c r="N81"/>
      <c r="O81"/>
      <c r="P81"/>
      <c r="Q81"/>
      <c r="R81"/>
      <c r="S81"/>
      <c r="T81"/>
      <c r="U81"/>
      <c r="V81"/>
      <c r="W81"/>
      <c r="Z81"/>
      <c r="AA81"/>
      <c r="AB81"/>
      <c r="AC81"/>
      <c r="AD81"/>
    </row>
    <row r="82" spans="1:30" ht="12" customHeight="1">
      <c r="A82" t="s">
        <v>389</v>
      </c>
      <c r="B82" s="99" t="s">
        <v>168</v>
      </c>
      <c r="C82" s="105">
        <f>'CAC &amp; HP Convert Use &amp; Savings'!D77</f>
        <v>7069.250067323173</v>
      </c>
      <c r="D82" s="101">
        <v>18</v>
      </c>
      <c r="E82" s="102">
        <f>VLOOKUP($B82,'Central AC and HP Cost vs SEER'!$P$37:$S$54,2,0)+'Central AC and HP Cost vs SEER'!$L$51</f>
        <v>3235</v>
      </c>
      <c r="F82" s="102">
        <f>VLOOKUP($B82,'Central AC and HP Cost vs SEER'!$P$37:$S$54,3,0)</f>
        <v>0.8232209896770697</v>
      </c>
      <c r="G82" s="99" t="s">
        <v>164</v>
      </c>
      <c r="H82"/>
      <c r="I82" s="102">
        <f>VLOOKUP($B82,'Central AC and HP Cost vs SEER'!$P$37:$S$54,4,0)</f>
        <v>31.225151497824463</v>
      </c>
      <c r="J82">
        <v>14</v>
      </c>
      <c r="K82"/>
      <c r="L82"/>
      <c r="M82"/>
      <c r="N82"/>
      <c r="O82"/>
      <c r="P82"/>
      <c r="Q82"/>
      <c r="R82"/>
      <c r="S82"/>
      <c r="T82"/>
      <c r="U82"/>
      <c r="V82"/>
      <c r="W82"/>
      <c r="Z82"/>
      <c r="AA82"/>
      <c r="AB82"/>
      <c r="AC82"/>
      <c r="AD82"/>
    </row>
    <row r="83" spans="1:30" ht="12" customHeight="1">
      <c r="A83" t="s">
        <v>389</v>
      </c>
      <c r="B83" s="99" t="s">
        <v>169</v>
      </c>
      <c r="C83" s="105">
        <f>'CAC &amp; HP Convert Use &amp; Savings'!D71</f>
        <v>-2087.2187268255634</v>
      </c>
      <c r="D83" s="101">
        <v>18</v>
      </c>
      <c r="E83" s="102">
        <f>VLOOKUP($B83,'Central AC and HP Cost vs SEER'!$P$37:$S$54,2,0)</f>
        <v>0</v>
      </c>
      <c r="F83" s="102">
        <f>VLOOKUP($B83,'Central AC and HP Cost vs SEER'!$P$37:$S$54,3,0)</f>
        <v>0</v>
      </c>
      <c r="G83" s="99" t="s">
        <v>165</v>
      </c>
      <c r="H83"/>
      <c r="I83" s="102">
        <f>VLOOKUP($B83,'Central AC and HP Cost vs SEER'!$P$37:$S$54,4,0)</f>
        <v>0</v>
      </c>
      <c r="J83"/>
      <c r="K83"/>
      <c r="L83"/>
      <c r="M83"/>
      <c r="N83"/>
      <c r="O83"/>
      <c r="P83"/>
      <c r="Q83"/>
      <c r="R83"/>
      <c r="S83"/>
      <c r="T83"/>
      <c r="U83"/>
      <c r="V83"/>
      <c r="W83"/>
      <c r="Z83"/>
      <c r="AA83"/>
      <c r="AB83"/>
      <c r="AC83"/>
      <c r="AD83"/>
    </row>
    <row r="84" spans="1:30" ht="12" customHeight="1">
      <c r="A84" t="s">
        <v>390</v>
      </c>
      <c r="B84" s="99" t="str">
        <f>B78</f>
        <v>Post93 Manufactured Home NonSGC Convert FAF w/CAC to HP HSPF 8/SEER 12 - Heating</v>
      </c>
      <c r="C84" s="103">
        <f>C78</f>
        <v>1370.9267168970387</v>
      </c>
      <c r="D84" s="101">
        <f>D78</f>
        <v>18</v>
      </c>
      <c r="E84" s="102">
        <f>VLOOKUP($B84,'Central AC and HP Cost vs SEER'!$P$37:$S$54,2,0)+'Central AC and HP Cost vs SEER'!$L$51</f>
        <v>3235</v>
      </c>
      <c r="F84" s="102">
        <f>VLOOKUP($B84,'Central AC and HP Cost vs SEER'!$P$37:$S$54,3,0)</f>
        <v>0.8232209896770697</v>
      </c>
      <c r="G84" s="99" t="str">
        <f>G78</f>
        <v>ResSpHtHPZ1</v>
      </c>
      <c r="H84"/>
      <c r="I84" s="102">
        <f>VLOOKUP($B84,'Central AC and HP Cost vs SEER'!$P$37:$S$54,4,0)</f>
        <v>31.225151497824463</v>
      </c>
      <c r="J84">
        <f>J78</f>
        <v>14</v>
      </c>
      <c r="K84"/>
      <c r="L84"/>
      <c r="M84"/>
      <c r="N84"/>
      <c r="O84"/>
      <c r="P84"/>
      <c r="Q84"/>
      <c r="R84"/>
      <c r="S84"/>
      <c r="T84"/>
      <c r="U84"/>
      <c r="V84"/>
      <c r="W84"/>
      <c r="Z84"/>
      <c r="AA84"/>
      <c r="AB84"/>
      <c r="AC84"/>
      <c r="AD84"/>
    </row>
    <row r="85" spans="1:30" ht="12" customHeight="1">
      <c r="A85" t="s">
        <v>390</v>
      </c>
      <c r="B85" s="99" t="str">
        <f>B81</f>
        <v>Post93 Manufactured Home NonSGC Convert FAF w/CAC to HP HSPF 8/SEER 12 - AC</v>
      </c>
      <c r="C85" s="103">
        <f>C81</f>
        <v>142.52539065872423</v>
      </c>
      <c r="D85" s="101">
        <f>D81</f>
        <v>18</v>
      </c>
      <c r="E85" s="102">
        <f>VLOOKUP($B85,'Central AC and HP Cost vs SEER'!$P$37:$S$54,2,0)</f>
        <v>0</v>
      </c>
      <c r="F85" s="102">
        <f>VLOOKUP($B85,'Central AC and HP Cost vs SEER'!$P$37:$S$54,3,0)</f>
        <v>0</v>
      </c>
      <c r="G85" s="99" t="str">
        <f>G81</f>
        <v>ResCACZ2</v>
      </c>
      <c r="H85"/>
      <c r="I85" s="102">
        <f>VLOOKUP($B85,'Central AC and HP Cost vs SEER'!$P$37:$S$54,4,0)</f>
        <v>0</v>
      </c>
      <c r="J85"/>
      <c r="K85"/>
      <c r="L85"/>
      <c r="M85"/>
      <c r="N85"/>
      <c r="O85"/>
      <c r="P85"/>
      <c r="Q85"/>
      <c r="R85"/>
      <c r="S85"/>
      <c r="T85"/>
      <c r="U85"/>
      <c r="V85"/>
      <c r="W85"/>
      <c r="Z85"/>
      <c r="AA85"/>
      <c r="AB85"/>
      <c r="AC85"/>
      <c r="AD85"/>
    </row>
    <row r="86" spans="1:30" ht="12" customHeight="1">
      <c r="A86" t="s">
        <v>391</v>
      </c>
      <c r="B86" s="99" t="str">
        <f>B78</f>
        <v>Post93 Manufactured Home NonSGC Convert FAF w/CAC to HP HSPF 8/SEER 12 - Heating</v>
      </c>
      <c r="C86" s="103">
        <f>C78</f>
        <v>1370.9267168970387</v>
      </c>
      <c r="D86" s="101">
        <f>D78</f>
        <v>18</v>
      </c>
      <c r="E86" s="102">
        <f>VLOOKUP($B86,'Central AC and HP Cost vs SEER'!$P$37:$S$54,2,0)+'Central AC and HP Cost vs SEER'!$L$51</f>
        <v>3235</v>
      </c>
      <c r="F86" s="102">
        <f>VLOOKUP($B86,'Central AC and HP Cost vs SEER'!$P$37:$S$54,3,0)</f>
        <v>0.8232209896770697</v>
      </c>
      <c r="G86" s="99" t="str">
        <f>G78</f>
        <v>ResSpHtHPZ1</v>
      </c>
      <c r="H86"/>
      <c r="I86" s="102">
        <f>VLOOKUP($B86,'Central AC and HP Cost vs SEER'!$P$37:$S$54,4,0)</f>
        <v>31.225151497824463</v>
      </c>
      <c r="J86">
        <f>J78</f>
        <v>14</v>
      </c>
      <c r="K86"/>
      <c r="L86"/>
      <c r="M86"/>
      <c r="N86"/>
      <c r="O86"/>
      <c r="P86"/>
      <c r="Q86"/>
      <c r="R86"/>
      <c r="S86"/>
      <c r="T86"/>
      <c r="U86"/>
      <c r="V86"/>
      <c r="W86"/>
      <c r="Z86"/>
      <c r="AA86"/>
      <c r="AB86"/>
      <c r="AC86"/>
      <c r="AD86"/>
    </row>
    <row r="87" spans="1:30" ht="12" customHeight="1">
      <c r="A87" t="s">
        <v>391</v>
      </c>
      <c r="B87" s="99" t="str">
        <f>B83</f>
        <v>Post93 Manufactured Home NonSGC Convert FAF w/CAC to HP HSPF 8/SEER 12 - AC</v>
      </c>
      <c r="C87" s="103">
        <f>C83</f>
        <v>-2087.2187268255634</v>
      </c>
      <c r="D87" s="101">
        <f>D83</f>
        <v>18</v>
      </c>
      <c r="E87" s="102">
        <f>VLOOKUP($B87,'Central AC and HP Cost vs SEER'!$P$37:$S$54,2,0)</f>
        <v>0</v>
      </c>
      <c r="F87" s="102">
        <f>VLOOKUP($B87,'Central AC and HP Cost vs SEER'!$P$37:$S$54,3,0)</f>
        <v>0</v>
      </c>
      <c r="G87" s="99" t="str">
        <f>G83</f>
        <v>ResCACZ3</v>
      </c>
      <c r="H87"/>
      <c r="I87" s="102">
        <f>VLOOKUP($B87,'Central AC and HP Cost vs SEER'!$P$37:$S$54,4,0)</f>
        <v>0</v>
      </c>
      <c r="J87"/>
      <c r="K87"/>
      <c r="L87"/>
      <c r="M87"/>
      <c r="N87"/>
      <c r="O87"/>
      <c r="P87"/>
      <c r="Q87"/>
      <c r="R87"/>
      <c r="S87"/>
      <c r="T87"/>
      <c r="U87"/>
      <c r="V87"/>
      <c r="W87"/>
      <c r="Z87"/>
      <c r="AA87"/>
      <c r="AB87"/>
      <c r="AC87"/>
      <c r="AD87"/>
    </row>
    <row r="88" spans="1:30" ht="12" customHeight="1">
      <c r="A88" t="s">
        <v>392</v>
      </c>
      <c r="B88" s="99" t="str">
        <f>B80</f>
        <v>Post93 Manufactured Home NonSGC Convert FAF w/CAC to HP HSPF 8/SEER 12 - Heating</v>
      </c>
      <c r="C88" s="104">
        <f>C80</f>
        <v>4164.10198886551</v>
      </c>
      <c r="D88" s="101">
        <f>D80</f>
        <v>18</v>
      </c>
      <c r="E88" s="102">
        <f>VLOOKUP($B88,'Central AC and HP Cost vs SEER'!$P$37:$S$54,2,0)+'Central AC and HP Cost vs SEER'!$L$51</f>
        <v>3235</v>
      </c>
      <c r="F88" s="102">
        <f>VLOOKUP($B88,'Central AC and HP Cost vs SEER'!$P$37:$S$54,3,0)</f>
        <v>0.8232209896770697</v>
      </c>
      <c r="G88" s="99" t="str">
        <f>G80</f>
        <v>ResSpHtHPZ2</v>
      </c>
      <c r="H88"/>
      <c r="I88" s="102">
        <f>VLOOKUP($B88,'Central AC and HP Cost vs SEER'!$P$37:$S$54,4,0)</f>
        <v>31.225151497824463</v>
      </c>
      <c r="J88">
        <f>J80</f>
        <v>14</v>
      </c>
      <c r="K88"/>
      <c r="L88"/>
      <c r="M88"/>
      <c r="N88"/>
      <c r="O88"/>
      <c r="P88"/>
      <c r="Q88"/>
      <c r="R88"/>
      <c r="S88"/>
      <c r="T88"/>
      <c r="U88"/>
      <c r="V88"/>
      <c r="W88"/>
      <c r="Z88"/>
      <c r="AA88"/>
      <c r="AB88"/>
      <c r="AC88"/>
      <c r="AD88"/>
    </row>
    <row r="89" spans="1:30" ht="12" customHeight="1">
      <c r="A89" t="s">
        <v>392</v>
      </c>
      <c r="B89" s="99" t="str">
        <f>B83</f>
        <v>Post93 Manufactured Home NonSGC Convert FAF w/CAC to HP HSPF 8/SEER 12 - AC</v>
      </c>
      <c r="C89" s="104">
        <f>C83</f>
        <v>-2087.2187268255634</v>
      </c>
      <c r="D89" s="101">
        <f>D83</f>
        <v>18</v>
      </c>
      <c r="E89" s="102">
        <f>VLOOKUP($B89,'Central AC and HP Cost vs SEER'!$P$37:$S$54,2,0)</f>
        <v>0</v>
      </c>
      <c r="F89" s="102">
        <f>VLOOKUP($B89,'Central AC and HP Cost vs SEER'!$P$37:$S$54,3,0)</f>
        <v>0</v>
      </c>
      <c r="G89" s="99" t="str">
        <f>G83</f>
        <v>ResCACZ3</v>
      </c>
      <c r="H89"/>
      <c r="I89" s="102">
        <f>VLOOKUP($B89,'Central AC and HP Cost vs SEER'!$P$37:$S$54,4,0)</f>
        <v>0</v>
      </c>
      <c r="J89"/>
      <c r="K89"/>
      <c r="L89"/>
      <c r="M89"/>
      <c r="N89"/>
      <c r="O89"/>
      <c r="P89"/>
      <c r="Q89"/>
      <c r="R89"/>
      <c r="S89"/>
      <c r="T89"/>
      <c r="U89"/>
      <c r="V89"/>
      <c r="W89"/>
      <c r="Z89"/>
      <c r="AA89"/>
      <c r="AB89"/>
      <c r="AC89"/>
      <c r="AD89"/>
    </row>
    <row r="90" spans="1:30" ht="12" customHeight="1">
      <c r="A90" t="s">
        <v>393</v>
      </c>
      <c r="B90" s="435" t="str">
        <f>B80</f>
        <v>Post93 Manufactured Home NonSGC Convert FAF w/CAC to HP HSPF 8/SEER 12 - Heating</v>
      </c>
      <c r="C90" s="100">
        <f aca="true" t="shared" si="24" ref="C90:J90">C80</f>
        <v>4164.10198886551</v>
      </c>
      <c r="D90" s="101">
        <f t="shared" si="24"/>
        <v>18</v>
      </c>
      <c r="E90" s="102">
        <f t="shared" si="24"/>
        <v>3235</v>
      </c>
      <c r="F90" s="102">
        <f t="shared" si="24"/>
        <v>0.8232209896770697</v>
      </c>
      <c r="G90" s="99" t="str">
        <f t="shared" si="24"/>
        <v>ResSpHtHPZ2</v>
      </c>
      <c r="H90">
        <f t="shared" si="24"/>
        <v>0</v>
      </c>
      <c r="I90" s="102">
        <f t="shared" si="24"/>
        <v>31.225151497824463</v>
      </c>
      <c r="J90">
        <f t="shared" si="24"/>
        <v>14</v>
      </c>
      <c r="K90"/>
      <c r="L90"/>
      <c r="M90"/>
      <c r="N90"/>
      <c r="O90"/>
      <c r="P90"/>
      <c r="Q90"/>
      <c r="R90"/>
      <c r="S90"/>
      <c r="T90"/>
      <c r="U90"/>
      <c r="V90"/>
      <c r="W90"/>
      <c r="Z90"/>
      <c r="AA90"/>
      <c r="AB90"/>
      <c r="AC90"/>
      <c r="AD90"/>
    </row>
    <row r="91" spans="1:30" ht="12" customHeight="1">
      <c r="A91" t="s">
        <v>393</v>
      </c>
      <c r="B91" s="435" t="str">
        <f>B79</f>
        <v>Post93 Manufactured Home NonSGC Convert FAF w/CAC to HP HSPF 8/SEER 12 - AC</v>
      </c>
      <c r="C91" s="100">
        <f aca="true" t="shared" si="25" ref="C91:I91">C79</f>
        <v>102.62606405939756</v>
      </c>
      <c r="D91" s="101">
        <f t="shared" si="25"/>
        <v>18</v>
      </c>
      <c r="E91" s="102">
        <f t="shared" si="25"/>
        <v>0</v>
      </c>
      <c r="F91" s="102">
        <f t="shared" si="25"/>
        <v>0</v>
      </c>
      <c r="G91" s="99" t="str">
        <f t="shared" si="25"/>
        <v>ResCACZ1</v>
      </c>
      <c r="H91">
        <f t="shared" si="25"/>
        <v>0</v>
      </c>
      <c r="I91" s="102">
        <f t="shared" si="25"/>
        <v>0</v>
      </c>
      <c r="J91"/>
      <c r="K91"/>
      <c r="L91"/>
      <c r="M91"/>
      <c r="N91"/>
      <c r="O91"/>
      <c r="P91"/>
      <c r="Q91"/>
      <c r="R91"/>
      <c r="S91"/>
      <c r="T91"/>
      <c r="U91"/>
      <c r="V91"/>
      <c r="W91"/>
      <c r="Z91"/>
      <c r="AA91"/>
      <c r="AB91"/>
      <c r="AC91"/>
      <c r="AD91"/>
    </row>
    <row r="92" spans="1:30" ht="12" customHeight="1">
      <c r="A92" t="s">
        <v>394</v>
      </c>
      <c r="B92" s="435" t="str">
        <f>B82</f>
        <v>Post93 Manufactured Home NonSGC Convert FAF w/CAC to HP HSPF 8/SEER 12 - Heating</v>
      </c>
      <c r="C92" s="100">
        <f aca="true" t="shared" si="26" ref="C92:J92">C82</f>
        <v>7069.250067323173</v>
      </c>
      <c r="D92" s="101">
        <f t="shared" si="26"/>
        <v>18</v>
      </c>
      <c r="E92" s="102">
        <f t="shared" si="26"/>
        <v>3235</v>
      </c>
      <c r="F92" s="102">
        <f t="shared" si="26"/>
        <v>0.8232209896770697</v>
      </c>
      <c r="G92" s="99" t="str">
        <f t="shared" si="26"/>
        <v>ResSpHtHPZ3</v>
      </c>
      <c r="H92">
        <f t="shared" si="26"/>
        <v>0</v>
      </c>
      <c r="I92" s="102">
        <f t="shared" si="26"/>
        <v>31.225151497824463</v>
      </c>
      <c r="J92">
        <f t="shared" si="26"/>
        <v>14</v>
      </c>
      <c r="K92"/>
      <c r="L92"/>
      <c r="M92"/>
      <c r="N92"/>
      <c r="O92"/>
      <c r="P92"/>
      <c r="Q92"/>
      <c r="R92"/>
      <c r="S92"/>
      <c r="T92"/>
      <c r="U92"/>
      <c r="V92"/>
      <c r="W92"/>
      <c r="Z92"/>
      <c r="AA92"/>
      <c r="AB92"/>
      <c r="AC92"/>
      <c r="AD92"/>
    </row>
    <row r="93" spans="1:30" ht="12" customHeight="1">
      <c r="A93" t="s">
        <v>394</v>
      </c>
      <c r="B93" s="435" t="str">
        <f>B79</f>
        <v>Post93 Manufactured Home NonSGC Convert FAF w/CAC to HP HSPF 8/SEER 12 - AC</v>
      </c>
      <c r="C93" s="100">
        <f aca="true" t="shared" si="27" ref="C93:I93">C79</f>
        <v>102.62606405939756</v>
      </c>
      <c r="D93" s="101">
        <f t="shared" si="27"/>
        <v>18</v>
      </c>
      <c r="E93" s="102">
        <f t="shared" si="27"/>
        <v>0</v>
      </c>
      <c r="F93" s="102">
        <f t="shared" si="27"/>
        <v>0</v>
      </c>
      <c r="G93" s="99" t="str">
        <f t="shared" si="27"/>
        <v>ResCACZ1</v>
      </c>
      <c r="H93">
        <f t="shared" si="27"/>
        <v>0</v>
      </c>
      <c r="I93" s="102">
        <f t="shared" si="27"/>
        <v>0</v>
      </c>
      <c r="J93"/>
      <c r="K93"/>
      <c r="L93"/>
      <c r="M93"/>
      <c r="N93"/>
      <c r="O93"/>
      <c r="P93"/>
      <c r="Q93"/>
      <c r="R93"/>
      <c r="S93"/>
      <c r="T93"/>
      <c r="U93"/>
      <c r="V93"/>
      <c r="W93"/>
      <c r="Z93"/>
      <c r="AA93"/>
      <c r="AB93"/>
      <c r="AC93"/>
      <c r="AD93"/>
    </row>
    <row r="94" spans="1:30" ht="12" customHeight="1">
      <c r="A94" t="s">
        <v>395</v>
      </c>
      <c r="B94" s="435" t="str">
        <f>B82</f>
        <v>Post93 Manufactured Home NonSGC Convert FAF w/CAC to HP HSPF 8/SEER 12 - Heating</v>
      </c>
      <c r="C94" s="93">
        <f aca="true" t="shared" si="28" ref="C94:J94">C82</f>
        <v>7069.250067323173</v>
      </c>
      <c r="D94" s="101">
        <f t="shared" si="28"/>
        <v>18</v>
      </c>
      <c r="E94" s="102">
        <f t="shared" si="28"/>
        <v>3235</v>
      </c>
      <c r="F94" s="102">
        <f t="shared" si="28"/>
        <v>0.8232209896770697</v>
      </c>
      <c r="G94" s="99" t="str">
        <f t="shared" si="28"/>
        <v>ResSpHtHPZ3</v>
      </c>
      <c r="H94">
        <f t="shared" si="28"/>
        <v>0</v>
      </c>
      <c r="I94" s="102">
        <f t="shared" si="28"/>
        <v>31.225151497824463</v>
      </c>
      <c r="J94">
        <f t="shared" si="28"/>
        <v>14</v>
      </c>
      <c r="K94"/>
      <c r="L94"/>
      <c r="M94"/>
      <c r="N94"/>
      <c r="O94"/>
      <c r="P94"/>
      <c r="Q94"/>
      <c r="R94"/>
      <c r="S94"/>
      <c r="T94"/>
      <c r="U94"/>
      <c r="V94"/>
      <c r="W94"/>
      <c r="Z94"/>
      <c r="AA94"/>
      <c r="AB94"/>
      <c r="AC94"/>
      <c r="AD94"/>
    </row>
    <row r="95" spans="1:30" ht="12" customHeight="1">
      <c r="A95" t="s">
        <v>395</v>
      </c>
      <c r="B95" s="435" t="str">
        <f>B81</f>
        <v>Post93 Manufactured Home NonSGC Convert FAF w/CAC to HP HSPF 8/SEER 12 - AC</v>
      </c>
      <c r="C95" s="93">
        <f aca="true" t="shared" si="29" ref="C95:I95">C81</f>
        <v>142.52539065872423</v>
      </c>
      <c r="D95" s="101">
        <f t="shared" si="29"/>
        <v>18</v>
      </c>
      <c r="E95" s="102">
        <f t="shared" si="29"/>
        <v>0</v>
      </c>
      <c r="F95" s="102">
        <f t="shared" si="29"/>
        <v>0</v>
      </c>
      <c r="G95" s="99" t="str">
        <f t="shared" si="29"/>
        <v>ResCACZ2</v>
      </c>
      <c r="H95">
        <f t="shared" si="29"/>
        <v>0</v>
      </c>
      <c r="I95" s="102">
        <f t="shared" si="29"/>
        <v>0</v>
      </c>
      <c r="J95"/>
      <c r="K95"/>
      <c r="L95"/>
      <c r="M95"/>
      <c r="N95"/>
      <c r="O95"/>
      <c r="P95"/>
      <c r="Q95"/>
      <c r="R95"/>
      <c r="S95"/>
      <c r="T95"/>
      <c r="U95"/>
      <c r="V95"/>
      <c r="W95"/>
      <c r="Z95"/>
      <c r="AA95"/>
      <c r="AB95"/>
      <c r="AC95"/>
      <c r="AD95"/>
    </row>
    <row r="96" spans="1:30" ht="12" customHeight="1">
      <c r="A96" t="s">
        <v>396</v>
      </c>
      <c r="B96" s="99" t="s">
        <v>170</v>
      </c>
      <c r="C96" s="93">
        <f>'CAC &amp; HP Convert Use &amp; Savings'!B78</f>
        <v>2987.61647359255</v>
      </c>
      <c r="D96" s="101">
        <v>18</v>
      </c>
      <c r="E96" s="102">
        <f>VLOOKUP($B96,'Central AC and HP Cost vs SEER'!$P$37:$S$54,2,0)+'Central AC and HP Cost vs SEER'!$L$51</f>
        <v>2850</v>
      </c>
      <c r="F96" s="102">
        <f>VLOOKUP($B96,'Central AC and HP Cost vs SEER'!$P$37:$S$54,3,0)</f>
        <v>0.8232209896770697</v>
      </c>
      <c r="G96" s="99" t="s">
        <v>160</v>
      </c>
      <c r="H96"/>
      <c r="I96" s="102">
        <f>VLOOKUP($B96,'Central AC and HP Cost vs SEER'!$P$37:$S$54,4,0)</f>
        <v>31.225151497824463</v>
      </c>
      <c r="J96">
        <v>14</v>
      </c>
      <c r="K96"/>
      <c r="L96"/>
      <c r="M96"/>
      <c r="N96"/>
      <c r="O96"/>
      <c r="P96"/>
      <c r="Q96"/>
      <c r="R96"/>
      <c r="S96"/>
      <c r="T96"/>
      <c r="U96"/>
      <c r="V96"/>
      <c r="W96"/>
      <c r="Z96"/>
      <c r="AA96"/>
      <c r="AB96"/>
      <c r="AC96"/>
      <c r="AD96"/>
    </row>
    <row r="97" spans="1:30" ht="12" customHeight="1">
      <c r="A97" t="s">
        <v>396</v>
      </c>
      <c r="B97" s="99" t="s">
        <v>171</v>
      </c>
      <c r="C97" s="93">
        <f>'CAC &amp; HP Convert Use &amp; Savings'!B72</f>
        <v>114.64900004056639</v>
      </c>
      <c r="D97" s="101">
        <v>18</v>
      </c>
      <c r="E97" s="102">
        <f>VLOOKUP($B97,'Central AC and HP Cost vs SEER'!$P$37:$S$54,2,0)</f>
        <v>0</v>
      </c>
      <c r="F97" s="102">
        <f>VLOOKUP($B97,'Central AC and HP Cost vs SEER'!$P$37:$S$54,3,0)</f>
        <v>0</v>
      </c>
      <c r="G97" s="99" t="s">
        <v>161</v>
      </c>
      <c r="H97"/>
      <c r="I97" s="102">
        <f>VLOOKUP($B97,'Central AC and HP Cost vs SEER'!$P$37:$S$54,4,0)</f>
        <v>0</v>
      </c>
      <c r="J97"/>
      <c r="K97"/>
      <c r="L97"/>
      <c r="M97"/>
      <c r="N97"/>
      <c r="O97"/>
      <c r="P97"/>
      <c r="Q97"/>
      <c r="R97"/>
      <c r="S97"/>
      <c r="T97"/>
      <c r="U97"/>
      <c r="V97"/>
      <c r="W97"/>
      <c r="Z97"/>
      <c r="AA97"/>
      <c r="AB97"/>
      <c r="AC97"/>
      <c r="AD97"/>
    </row>
    <row r="98" spans="1:30" ht="12" customHeight="1">
      <c r="A98" t="s">
        <v>397</v>
      </c>
      <c r="B98" s="99" t="s">
        <v>170</v>
      </c>
      <c r="C98" s="93">
        <f>'CAC &amp; HP Convert Use &amp; Savings'!C78</f>
        <v>3909.9652008406183</v>
      </c>
      <c r="D98" s="101">
        <v>18</v>
      </c>
      <c r="E98" s="102">
        <f>VLOOKUP($B98,'Central AC and HP Cost vs SEER'!$P$37:$S$54,2,0)+'Central AC and HP Cost vs SEER'!$L$51</f>
        <v>2850</v>
      </c>
      <c r="F98" s="102">
        <f>VLOOKUP($B98,'Central AC and HP Cost vs SEER'!$P$37:$S$54,3,0)</f>
        <v>0.8232209896770697</v>
      </c>
      <c r="G98" s="99" t="s">
        <v>162</v>
      </c>
      <c r="H98"/>
      <c r="I98" s="102">
        <f>VLOOKUP($B98,'Central AC and HP Cost vs SEER'!$P$37:$S$54,4,0)</f>
        <v>31.225151497824463</v>
      </c>
      <c r="J98">
        <v>14</v>
      </c>
      <c r="K98"/>
      <c r="L98"/>
      <c r="M98"/>
      <c r="N98"/>
      <c r="O98"/>
      <c r="P98"/>
      <c r="Q98"/>
      <c r="R98"/>
      <c r="S98"/>
      <c r="T98"/>
      <c r="U98"/>
      <c r="V98"/>
      <c r="W98"/>
      <c r="Z98"/>
      <c r="AA98"/>
      <c r="AB98"/>
      <c r="AC98"/>
      <c r="AD98"/>
    </row>
    <row r="99" spans="1:30" ht="12" customHeight="1">
      <c r="A99" t="s">
        <v>397</v>
      </c>
      <c r="B99" s="99" t="s">
        <v>171</v>
      </c>
      <c r="C99" s="105">
        <f>'CAC &amp; HP Convert Use &amp; Savings'!C72</f>
        <v>145.16724239615837</v>
      </c>
      <c r="D99" s="101">
        <v>18</v>
      </c>
      <c r="E99" s="102">
        <f>VLOOKUP($B99,'Central AC and HP Cost vs SEER'!$P$37:$S$54,2,0)</f>
        <v>0</v>
      </c>
      <c r="F99" s="102">
        <f>VLOOKUP($B99,'Central AC and HP Cost vs SEER'!$P$37:$S$54,3,0)</f>
        <v>0</v>
      </c>
      <c r="G99" s="99" t="s">
        <v>163</v>
      </c>
      <c r="H99"/>
      <c r="I99" s="102">
        <f>VLOOKUP($B99,'Central AC and HP Cost vs SEER'!$P$37:$S$54,4,0)</f>
        <v>0</v>
      </c>
      <c r="J99"/>
      <c r="K99"/>
      <c r="L99"/>
      <c r="M99"/>
      <c r="N99"/>
      <c r="O99"/>
      <c r="P99"/>
      <c r="Q99"/>
      <c r="R99"/>
      <c r="S99"/>
      <c r="T99"/>
      <c r="U99"/>
      <c r="V99"/>
      <c r="W99"/>
      <c r="Z99"/>
      <c r="AA99"/>
      <c r="AB99"/>
      <c r="AC99"/>
      <c r="AD99"/>
    </row>
    <row r="100" spans="1:30" ht="12" customHeight="1">
      <c r="A100" t="s">
        <v>398</v>
      </c>
      <c r="B100" s="99" t="s">
        <v>170</v>
      </c>
      <c r="C100" s="105">
        <f>'CAC &amp; HP Convert Use &amp; Savings'!D78</f>
        <v>4422.571318747492</v>
      </c>
      <c r="D100" s="101">
        <v>18</v>
      </c>
      <c r="E100" s="102">
        <f>VLOOKUP($B100,'Central AC and HP Cost vs SEER'!$P$37:$S$54,2,0)+'Central AC and HP Cost vs SEER'!$L$51</f>
        <v>2850</v>
      </c>
      <c r="F100" s="102">
        <f>VLOOKUP($B100,'Central AC and HP Cost vs SEER'!$P$37:$S$54,3,0)</f>
        <v>0.8232209896770697</v>
      </c>
      <c r="G100" s="99" t="s">
        <v>164</v>
      </c>
      <c r="H100"/>
      <c r="I100" s="102">
        <f>VLOOKUP($B100,'Central AC and HP Cost vs SEER'!$P$37:$S$54,4,0)</f>
        <v>31.225151497824463</v>
      </c>
      <c r="J100">
        <v>14</v>
      </c>
      <c r="K100"/>
      <c r="L100"/>
      <c r="M100"/>
      <c r="N100"/>
      <c r="O100"/>
      <c r="P100"/>
      <c r="Q100"/>
      <c r="R100"/>
      <c r="S100"/>
      <c r="T100"/>
      <c r="U100"/>
      <c r="V100"/>
      <c r="W100"/>
      <c r="Z100"/>
      <c r="AA100"/>
      <c r="AB100"/>
      <c r="AC100"/>
      <c r="AD100"/>
    </row>
    <row r="101" spans="1:30" ht="12" customHeight="1">
      <c r="A101" t="s">
        <v>398</v>
      </c>
      <c r="B101" s="99" t="s">
        <v>171</v>
      </c>
      <c r="C101" s="105">
        <f>'CAC &amp; HP Convert Use &amp; Savings'!D72</f>
        <v>210.63882569906718</v>
      </c>
      <c r="D101" s="101">
        <v>18</v>
      </c>
      <c r="E101" s="102">
        <f>VLOOKUP($B101,'Central AC and HP Cost vs SEER'!$P$37:$S$54,2,0)</f>
        <v>0</v>
      </c>
      <c r="F101" s="102">
        <f>VLOOKUP($B101,'Central AC and HP Cost vs SEER'!$P$37:$S$54,3,0)</f>
        <v>0</v>
      </c>
      <c r="G101" s="99" t="s">
        <v>165</v>
      </c>
      <c r="H101"/>
      <c r="I101" s="102">
        <f>VLOOKUP($B101,'Central AC and HP Cost vs SEER'!$P$37:$S$54,4,0)</f>
        <v>0</v>
      </c>
      <c r="J101"/>
      <c r="K101"/>
      <c r="L101"/>
      <c r="M101"/>
      <c r="N101"/>
      <c r="O101"/>
      <c r="P101"/>
      <c r="Q101"/>
      <c r="R101"/>
      <c r="S101"/>
      <c r="T101"/>
      <c r="U101"/>
      <c r="V101"/>
      <c r="W101"/>
      <c r="Z101"/>
      <c r="AA101"/>
      <c r="AB101"/>
      <c r="AC101"/>
      <c r="AD101"/>
    </row>
    <row r="102" spans="1:30" ht="12" customHeight="1">
      <c r="A102" t="s">
        <v>399</v>
      </c>
      <c r="B102" s="99" t="str">
        <f>B96</f>
        <v>SGC Manufactured Home Convert FAF w/CAC to HP HSPF 8/SEER 12 - Heating</v>
      </c>
      <c r="C102" s="103">
        <f>C96</f>
        <v>2987.61647359255</v>
      </c>
      <c r="D102" s="101">
        <f>D96</f>
        <v>18</v>
      </c>
      <c r="E102" s="102">
        <f>VLOOKUP($B102,'Central AC and HP Cost vs SEER'!$P$37:$S$54,2,0)+'Central AC and HP Cost vs SEER'!$L$51</f>
        <v>2850</v>
      </c>
      <c r="F102" s="102">
        <f>VLOOKUP($B102,'Central AC and HP Cost vs SEER'!$P$37:$S$54,3,0)</f>
        <v>0.8232209896770697</v>
      </c>
      <c r="G102" s="99" t="str">
        <f>G96</f>
        <v>ResSpHtHPZ1</v>
      </c>
      <c r="H102"/>
      <c r="I102" s="102">
        <f>VLOOKUP($B102,'Central AC and HP Cost vs SEER'!$P$37:$S$54,4,0)</f>
        <v>31.225151497824463</v>
      </c>
      <c r="J102">
        <f>J96</f>
        <v>14</v>
      </c>
      <c r="K102"/>
      <c r="L102"/>
      <c r="M102"/>
      <c r="N102"/>
      <c r="O102"/>
      <c r="P102"/>
      <c r="Q102"/>
      <c r="R102"/>
      <c r="S102"/>
      <c r="T102"/>
      <c r="U102"/>
      <c r="V102"/>
      <c r="W102"/>
      <c r="Z102"/>
      <c r="AA102"/>
      <c r="AB102"/>
      <c r="AC102"/>
      <c r="AD102"/>
    </row>
    <row r="103" spans="1:30" ht="12" customHeight="1">
      <c r="A103" t="s">
        <v>399</v>
      </c>
      <c r="B103" s="99" t="str">
        <f>B99</f>
        <v>SGC Manufactured Home Convert FAF w/CAC to HP HSPF 8/SEER 12 - AC</v>
      </c>
      <c r="C103" s="103">
        <f>C99</f>
        <v>145.16724239615837</v>
      </c>
      <c r="D103" s="101">
        <f>D99</f>
        <v>18</v>
      </c>
      <c r="E103" s="102">
        <f>VLOOKUP($B103,'Central AC and HP Cost vs SEER'!$P$37:$S$54,2,0)</f>
        <v>0</v>
      </c>
      <c r="F103" s="102">
        <f>VLOOKUP($B103,'Central AC and HP Cost vs SEER'!$P$37:$S$54,3,0)</f>
        <v>0</v>
      </c>
      <c r="G103" s="99" t="str">
        <f>G99</f>
        <v>ResCACZ2</v>
      </c>
      <c r="H103"/>
      <c r="I103" s="102">
        <f>VLOOKUP($B103,'Central AC and HP Cost vs SEER'!$P$37:$S$54,4,0)</f>
        <v>0</v>
      </c>
      <c r="J103"/>
      <c r="K103"/>
      <c r="L103"/>
      <c r="M103"/>
      <c r="N103"/>
      <c r="O103"/>
      <c r="P103"/>
      <c r="Q103"/>
      <c r="R103"/>
      <c r="S103"/>
      <c r="T103"/>
      <c r="U103"/>
      <c r="V103"/>
      <c r="W103"/>
      <c r="Z103"/>
      <c r="AA103"/>
      <c r="AB103"/>
      <c r="AC103"/>
      <c r="AD103"/>
    </row>
    <row r="104" spans="1:30" ht="12" customHeight="1">
      <c r="A104" t="s">
        <v>400</v>
      </c>
      <c r="B104" s="99" t="str">
        <f>B96</f>
        <v>SGC Manufactured Home Convert FAF w/CAC to HP HSPF 8/SEER 12 - Heating</v>
      </c>
      <c r="C104" s="103">
        <f>C96</f>
        <v>2987.61647359255</v>
      </c>
      <c r="D104" s="101">
        <f>D96</f>
        <v>18</v>
      </c>
      <c r="E104" s="102">
        <f>VLOOKUP($B104,'Central AC and HP Cost vs SEER'!$P$37:$S$54,2,0)+'Central AC and HP Cost vs SEER'!$L$51</f>
        <v>2850</v>
      </c>
      <c r="F104" s="102">
        <f>VLOOKUP($B104,'Central AC and HP Cost vs SEER'!$P$37:$S$54,3,0)</f>
        <v>0.8232209896770697</v>
      </c>
      <c r="G104" s="99" t="str">
        <f>G96</f>
        <v>ResSpHtHPZ1</v>
      </c>
      <c r="H104"/>
      <c r="I104" s="102">
        <f>VLOOKUP($B104,'Central AC and HP Cost vs SEER'!$P$37:$S$54,4,0)</f>
        <v>31.225151497824463</v>
      </c>
      <c r="J104">
        <f>J96</f>
        <v>14</v>
      </c>
      <c r="K104"/>
      <c r="L104"/>
      <c r="M104"/>
      <c r="N104"/>
      <c r="O104"/>
      <c r="P104"/>
      <c r="Q104"/>
      <c r="R104"/>
      <c r="S104"/>
      <c r="T104"/>
      <c r="U104"/>
      <c r="V104"/>
      <c r="W104"/>
      <c r="Z104"/>
      <c r="AA104"/>
      <c r="AB104"/>
      <c r="AC104"/>
      <c r="AD104"/>
    </row>
    <row r="105" spans="1:30" ht="12" customHeight="1">
      <c r="A105" t="s">
        <v>400</v>
      </c>
      <c r="B105" s="99" t="str">
        <f>B101</f>
        <v>SGC Manufactured Home Convert FAF w/CAC to HP HSPF 8/SEER 12 - AC</v>
      </c>
      <c r="C105" s="103">
        <f>C101</f>
        <v>210.63882569906718</v>
      </c>
      <c r="D105" s="101">
        <f>D101</f>
        <v>18</v>
      </c>
      <c r="E105" s="102">
        <f>VLOOKUP($B105,'Central AC and HP Cost vs SEER'!$P$37:$S$54,2,0)</f>
        <v>0</v>
      </c>
      <c r="F105" s="102">
        <f>VLOOKUP($B105,'Central AC and HP Cost vs SEER'!$P$37:$S$54,3,0)</f>
        <v>0</v>
      </c>
      <c r="G105" s="99" t="str">
        <f>G101</f>
        <v>ResCACZ3</v>
      </c>
      <c r="H105"/>
      <c r="I105" s="102">
        <f>VLOOKUP($B105,'Central AC and HP Cost vs SEER'!$P$37:$S$54,4,0)</f>
        <v>0</v>
      </c>
      <c r="J105"/>
      <c r="K105"/>
      <c r="L105"/>
      <c r="M105"/>
      <c r="N105"/>
      <c r="O105"/>
      <c r="P105"/>
      <c r="Q105"/>
      <c r="R105"/>
      <c r="S105"/>
      <c r="T105"/>
      <c r="U105"/>
      <c r="V105"/>
      <c r="W105"/>
      <c r="Z105"/>
      <c r="AA105"/>
      <c r="AB105"/>
      <c r="AC105"/>
      <c r="AD105"/>
    </row>
    <row r="106" spans="1:30" ht="12" customHeight="1">
      <c r="A106" t="s">
        <v>401</v>
      </c>
      <c r="B106" s="99" t="str">
        <f>B98</f>
        <v>SGC Manufactured Home Convert FAF w/CAC to HP HSPF 8/SEER 12 - Heating</v>
      </c>
      <c r="C106" s="104">
        <f>C98</f>
        <v>3909.9652008406183</v>
      </c>
      <c r="D106" s="101">
        <f>D98</f>
        <v>18</v>
      </c>
      <c r="E106" s="102">
        <f>VLOOKUP($B106,'Central AC and HP Cost vs SEER'!$P$37:$S$54,2,0)+'Central AC and HP Cost vs SEER'!$L$51</f>
        <v>2850</v>
      </c>
      <c r="F106" s="102">
        <f>VLOOKUP($B106,'Central AC and HP Cost vs SEER'!$P$37:$S$54,3,0)</f>
        <v>0.8232209896770697</v>
      </c>
      <c r="G106" s="99" t="str">
        <f>G98</f>
        <v>ResSpHtHPZ2</v>
      </c>
      <c r="H106"/>
      <c r="I106" s="102">
        <f>VLOOKUP($B106,'Central AC and HP Cost vs SEER'!$P$37:$S$54,4,0)</f>
        <v>31.225151497824463</v>
      </c>
      <c r="J106">
        <f>J98</f>
        <v>14</v>
      </c>
      <c r="K106"/>
      <c r="L106"/>
      <c r="M106"/>
      <c r="N106"/>
      <c r="O106"/>
      <c r="P106"/>
      <c r="Q106"/>
      <c r="R106"/>
      <c r="S106"/>
      <c r="T106"/>
      <c r="U106"/>
      <c r="V106"/>
      <c r="W106"/>
      <c r="Z106"/>
      <c r="AA106"/>
      <c r="AB106"/>
      <c r="AC106"/>
      <c r="AD106"/>
    </row>
    <row r="107" spans="1:30" ht="12" customHeight="1">
      <c r="A107" t="s">
        <v>401</v>
      </c>
      <c r="B107" s="99" t="str">
        <f>B101</f>
        <v>SGC Manufactured Home Convert FAF w/CAC to HP HSPF 8/SEER 12 - AC</v>
      </c>
      <c r="C107" s="104">
        <f>C101</f>
        <v>210.63882569906718</v>
      </c>
      <c r="D107" s="101">
        <f>D101</f>
        <v>18</v>
      </c>
      <c r="E107" s="102">
        <f>VLOOKUP($B107,'Central AC and HP Cost vs SEER'!$P$37:$S$54,2,0)</f>
        <v>0</v>
      </c>
      <c r="F107" s="102">
        <f>VLOOKUP($B107,'Central AC and HP Cost vs SEER'!$P$37:$S$54,3,0)</f>
        <v>0</v>
      </c>
      <c r="G107" s="99" t="str">
        <f>G101</f>
        <v>ResCACZ3</v>
      </c>
      <c r="H107"/>
      <c r="I107" s="102">
        <f>VLOOKUP($B107,'Central AC and HP Cost vs SEER'!$P$37:$S$54,4,0)</f>
        <v>0</v>
      </c>
      <c r="J107"/>
      <c r="K107"/>
      <c r="L107"/>
      <c r="M107"/>
      <c r="N107"/>
      <c r="O107"/>
      <c r="P107"/>
      <c r="Q107"/>
      <c r="R107"/>
      <c r="S107"/>
      <c r="T107"/>
      <c r="U107"/>
      <c r="V107"/>
      <c r="W107"/>
      <c r="Z107"/>
      <c r="AA107"/>
      <c r="AB107"/>
      <c r="AC107"/>
      <c r="AD107"/>
    </row>
    <row r="108" spans="1:30" ht="12" customHeight="1">
      <c r="A108" t="s">
        <v>402</v>
      </c>
      <c r="B108" s="435" t="str">
        <f>B98</f>
        <v>SGC Manufactured Home Convert FAF w/CAC to HP HSPF 8/SEER 12 - Heating</v>
      </c>
      <c r="C108" s="100">
        <f aca="true" t="shared" si="30" ref="C108:J108">C98</f>
        <v>3909.9652008406183</v>
      </c>
      <c r="D108" s="101">
        <f t="shared" si="30"/>
        <v>18</v>
      </c>
      <c r="E108" s="102">
        <f t="shared" si="30"/>
        <v>2850</v>
      </c>
      <c r="F108" s="102">
        <f t="shared" si="30"/>
        <v>0.8232209896770697</v>
      </c>
      <c r="G108" s="99" t="str">
        <f t="shared" si="30"/>
        <v>ResSpHtHPZ2</v>
      </c>
      <c r="H108">
        <f t="shared" si="30"/>
        <v>0</v>
      </c>
      <c r="I108" s="102">
        <f t="shared" si="30"/>
        <v>31.225151497824463</v>
      </c>
      <c r="J108">
        <f t="shared" si="30"/>
        <v>14</v>
      </c>
      <c r="K108"/>
      <c r="L108"/>
      <c r="M108"/>
      <c r="N108"/>
      <c r="O108"/>
      <c r="P108"/>
      <c r="Q108"/>
      <c r="R108"/>
      <c r="S108"/>
      <c r="T108"/>
      <c r="U108"/>
      <c r="V108"/>
      <c r="W108"/>
      <c r="Z108"/>
      <c r="AA108"/>
      <c r="AB108"/>
      <c r="AC108"/>
      <c r="AD108"/>
    </row>
    <row r="109" spans="1:30" ht="12" customHeight="1">
      <c r="A109" t="s">
        <v>402</v>
      </c>
      <c r="B109" s="435" t="str">
        <f>B97</f>
        <v>SGC Manufactured Home Convert FAF w/CAC to HP HSPF 8/SEER 12 - AC</v>
      </c>
      <c r="C109" s="100">
        <f aca="true" t="shared" si="31" ref="C109:I109">C97</f>
        <v>114.64900004056639</v>
      </c>
      <c r="D109" s="101">
        <f t="shared" si="31"/>
        <v>18</v>
      </c>
      <c r="E109" s="102">
        <f t="shared" si="31"/>
        <v>0</v>
      </c>
      <c r="F109" s="102">
        <f t="shared" si="31"/>
        <v>0</v>
      </c>
      <c r="G109" s="99" t="str">
        <f t="shared" si="31"/>
        <v>ResCACZ1</v>
      </c>
      <c r="H109">
        <f t="shared" si="31"/>
        <v>0</v>
      </c>
      <c r="I109" s="102">
        <f t="shared" si="31"/>
        <v>0</v>
      </c>
      <c r="J109"/>
      <c r="K109"/>
      <c r="L109"/>
      <c r="M109"/>
      <c r="N109"/>
      <c r="O109"/>
      <c r="P109"/>
      <c r="Q109"/>
      <c r="R109"/>
      <c r="S109"/>
      <c r="T109"/>
      <c r="U109"/>
      <c r="V109"/>
      <c r="W109"/>
      <c r="Z109"/>
      <c r="AA109"/>
      <c r="AB109"/>
      <c r="AC109"/>
      <c r="AD109"/>
    </row>
    <row r="110" spans="1:30" ht="12" customHeight="1">
      <c r="A110" t="s">
        <v>403</v>
      </c>
      <c r="B110" s="435" t="str">
        <f>B100</f>
        <v>SGC Manufactured Home Convert FAF w/CAC to HP HSPF 8/SEER 12 - Heating</v>
      </c>
      <c r="C110" s="100">
        <f aca="true" t="shared" si="32" ref="C110:J110">C100</f>
        <v>4422.571318747492</v>
      </c>
      <c r="D110" s="101">
        <f t="shared" si="32"/>
        <v>18</v>
      </c>
      <c r="E110" s="102">
        <f t="shared" si="32"/>
        <v>2850</v>
      </c>
      <c r="F110" s="102">
        <f t="shared" si="32"/>
        <v>0.8232209896770697</v>
      </c>
      <c r="G110" s="99" t="str">
        <f t="shared" si="32"/>
        <v>ResSpHtHPZ3</v>
      </c>
      <c r="H110">
        <f t="shared" si="32"/>
        <v>0</v>
      </c>
      <c r="I110" s="102">
        <f t="shared" si="32"/>
        <v>31.225151497824463</v>
      </c>
      <c r="J110">
        <f t="shared" si="32"/>
        <v>14</v>
      </c>
      <c r="K110"/>
      <c r="L110"/>
      <c r="M110"/>
      <c r="N110"/>
      <c r="O110"/>
      <c r="P110"/>
      <c r="Q110"/>
      <c r="R110"/>
      <c r="S110"/>
      <c r="T110"/>
      <c r="U110"/>
      <c r="V110"/>
      <c r="W110"/>
      <c r="Z110"/>
      <c r="AA110"/>
      <c r="AB110"/>
      <c r="AC110"/>
      <c r="AD110"/>
    </row>
    <row r="111" spans="1:30" ht="12" customHeight="1">
      <c r="A111" t="s">
        <v>403</v>
      </c>
      <c r="B111" s="435" t="str">
        <f>B97</f>
        <v>SGC Manufactured Home Convert FAF w/CAC to HP HSPF 8/SEER 12 - AC</v>
      </c>
      <c r="C111" s="100">
        <f aca="true" t="shared" si="33" ref="C111:I111">C97</f>
        <v>114.64900004056639</v>
      </c>
      <c r="D111" s="101">
        <f t="shared" si="33"/>
        <v>18</v>
      </c>
      <c r="E111" s="102">
        <f t="shared" si="33"/>
        <v>0</v>
      </c>
      <c r="F111" s="102">
        <f t="shared" si="33"/>
        <v>0</v>
      </c>
      <c r="G111" s="99" t="str">
        <f t="shared" si="33"/>
        <v>ResCACZ1</v>
      </c>
      <c r="H111">
        <f t="shared" si="33"/>
        <v>0</v>
      </c>
      <c r="I111" s="102">
        <f t="shared" si="33"/>
        <v>0</v>
      </c>
      <c r="J111"/>
      <c r="K111"/>
      <c r="L111"/>
      <c r="M111"/>
      <c r="N111"/>
      <c r="O111"/>
      <c r="P111"/>
      <c r="Q111"/>
      <c r="R111"/>
      <c r="S111"/>
      <c r="T111"/>
      <c r="U111"/>
      <c r="V111"/>
      <c r="W111"/>
      <c r="Z111"/>
      <c r="AA111"/>
      <c r="AB111"/>
      <c r="AC111"/>
      <c r="AD111"/>
    </row>
    <row r="112" spans="1:30" ht="12" customHeight="1">
      <c r="A112" t="s">
        <v>404</v>
      </c>
      <c r="B112" s="435" t="str">
        <f>B100</f>
        <v>SGC Manufactured Home Convert FAF w/CAC to HP HSPF 8/SEER 12 - Heating</v>
      </c>
      <c r="C112" s="93">
        <f aca="true" t="shared" si="34" ref="C112:J112">C100</f>
        <v>4422.571318747492</v>
      </c>
      <c r="D112" s="101">
        <f t="shared" si="34"/>
        <v>18</v>
      </c>
      <c r="E112" s="102">
        <f t="shared" si="34"/>
        <v>2850</v>
      </c>
      <c r="F112" s="102">
        <f t="shared" si="34"/>
        <v>0.8232209896770697</v>
      </c>
      <c r="G112" s="99" t="str">
        <f t="shared" si="34"/>
        <v>ResSpHtHPZ3</v>
      </c>
      <c r="H112">
        <f t="shared" si="34"/>
        <v>0</v>
      </c>
      <c r="I112" s="102">
        <f t="shared" si="34"/>
        <v>31.225151497824463</v>
      </c>
      <c r="J112">
        <f t="shared" si="34"/>
        <v>14</v>
      </c>
      <c r="K112"/>
      <c r="L112"/>
      <c r="M112"/>
      <c r="N112"/>
      <c r="O112"/>
      <c r="P112"/>
      <c r="Q112"/>
      <c r="R112"/>
      <c r="S112"/>
      <c r="T112"/>
      <c r="U112"/>
      <c r="V112"/>
      <c r="W112"/>
      <c r="Z112"/>
      <c r="AA112"/>
      <c r="AB112"/>
      <c r="AC112"/>
      <c r="AD112"/>
    </row>
    <row r="113" spans="1:30" ht="12" customHeight="1">
      <c r="A113" t="s">
        <v>404</v>
      </c>
      <c r="B113" s="435" t="str">
        <f>B99</f>
        <v>SGC Manufactured Home Convert FAF w/CAC to HP HSPF 8/SEER 12 - AC</v>
      </c>
      <c r="C113" s="93">
        <f aca="true" t="shared" si="35" ref="C113:I113">C99</f>
        <v>145.16724239615837</v>
      </c>
      <c r="D113" s="101">
        <f t="shared" si="35"/>
        <v>18</v>
      </c>
      <c r="E113" s="102">
        <f t="shared" si="35"/>
        <v>0</v>
      </c>
      <c r="F113" s="102">
        <f t="shared" si="35"/>
        <v>0</v>
      </c>
      <c r="G113" s="99" t="str">
        <f t="shared" si="35"/>
        <v>ResCACZ2</v>
      </c>
      <c r="H113">
        <f t="shared" si="35"/>
        <v>0</v>
      </c>
      <c r="I113" s="102">
        <f t="shared" si="35"/>
        <v>0</v>
      </c>
      <c r="J113"/>
      <c r="K113"/>
      <c r="L113"/>
      <c r="M113"/>
      <c r="N113"/>
      <c r="O113"/>
      <c r="P113"/>
      <c r="Q113"/>
      <c r="R113"/>
      <c r="S113"/>
      <c r="T113"/>
      <c r="U113"/>
      <c r="V113"/>
      <c r="W113"/>
      <c r="Z113"/>
      <c r="AA113"/>
      <c r="AB113"/>
      <c r="AC113"/>
      <c r="AD113"/>
    </row>
    <row r="114" spans="1:41" ht="12.75" customHeight="1">
      <c r="A114"/>
      <c r="B114"/>
      <c r="C114"/>
      <c r="D114"/>
      <c r="E114"/>
      <c r="F114"/>
      <c r="G114"/>
      <c r="H114"/>
      <c r="I114"/>
      <c r="J114"/>
      <c r="K114"/>
      <c r="L114"/>
      <c r="M114"/>
      <c r="N114"/>
      <c r="O114"/>
      <c r="P114"/>
      <c r="Q114"/>
      <c r="R114"/>
      <c r="S114"/>
      <c r="T114"/>
      <c r="U114"/>
      <c r="V114"/>
      <c r="W114"/>
      <c r="Z114"/>
      <c r="AA114"/>
      <c r="AB114"/>
      <c r="AC114"/>
      <c r="AD114"/>
      <c r="AE114"/>
      <c r="AF114"/>
      <c r="AG114"/>
      <c r="AH114"/>
      <c r="AI114"/>
      <c r="AJ114"/>
      <c r="AK114"/>
      <c r="AL114"/>
      <c r="AM114"/>
      <c r="AN114"/>
      <c r="AO114"/>
    </row>
    <row r="115" spans="1:41" ht="12.75" customHeight="1" thickBot="1">
      <c r="A115"/>
      <c r="B115"/>
      <c r="C115"/>
      <c r="D115"/>
      <c r="E115"/>
      <c r="F115"/>
      <c r="G115"/>
      <c r="H115"/>
      <c r="I115"/>
      <c r="J115"/>
      <c r="K115"/>
      <c r="L115"/>
      <c r="M115"/>
      <c r="N115"/>
      <c r="O115"/>
      <c r="P115"/>
      <c r="Q115"/>
      <c r="R115"/>
      <c r="S115"/>
      <c r="T115"/>
      <c r="U115"/>
      <c r="V115"/>
      <c r="W115"/>
      <c r="Z115"/>
      <c r="AA115"/>
      <c r="AB115"/>
      <c r="AC115"/>
      <c r="AD115"/>
      <c r="AE115"/>
      <c r="AF115"/>
      <c r="AG115"/>
      <c r="AH115"/>
      <c r="AI115"/>
      <c r="AJ115"/>
      <c r="AK115"/>
      <c r="AL115"/>
      <c r="AM115"/>
      <c r="AN115"/>
      <c r="AO115"/>
    </row>
    <row r="116" spans="1:41" ht="12.75" customHeight="1" thickBot="1">
      <c r="A116" s="86" t="s">
        <v>406</v>
      </c>
      <c r="B116" s="50"/>
      <c r="C116" s="50"/>
      <c r="D116" s="51"/>
      <c r="E116"/>
      <c r="F116"/>
      <c r="G116"/>
      <c r="H116"/>
      <c r="I116"/>
      <c r="J116"/>
      <c r="K116"/>
      <c r="L116"/>
      <c r="M116"/>
      <c r="N116"/>
      <c r="O116"/>
      <c r="P116"/>
      <c r="Q116"/>
      <c r="R116"/>
      <c r="S116"/>
      <c r="T116"/>
      <c r="U116"/>
      <c r="V116"/>
      <c r="W116"/>
      <c r="Z116"/>
      <c r="AA116"/>
      <c r="AB116"/>
      <c r="AC116"/>
      <c r="AD116"/>
      <c r="AE116"/>
      <c r="AF116"/>
      <c r="AG116"/>
      <c r="AH116"/>
      <c r="AI116"/>
      <c r="AJ116"/>
      <c r="AK116"/>
      <c r="AL116"/>
      <c r="AM116"/>
      <c r="AN116"/>
      <c r="AO116"/>
    </row>
    <row r="117" spans="1:41" ht="12.75" customHeight="1" thickBot="1">
      <c r="A117" s="52" t="s">
        <v>113</v>
      </c>
      <c r="B117" s="53"/>
      <c r="C117" s="54" t="s">
        <v>63</v>
      </c>
      <c r="D117" s="56"/>
      <c r="E117" s="56"/>
      <c r="F117" s="56"/>
      <c r="G117" s="56"/>
      <c r="H117" s="56"/>
      <c r="I117" s="56"/>
      <c r="J117" s="55"/>
      <c r="K117" s="54" t="s">
        <v>30</v>
      </c>
      <c r="L117" s="56"/>
      <c r="M117" s="55"/>
      <c r="N117" s="54" t="s">
        <v>31</v>
      </c>
      <c r="O117" s="56"/>
      <c r="P117" s="56"/>
      <c r="Q117" s="55"/>
      <c r="R117" s="54" t="s">
        <v>32</v>
      </c>
      <c r="S117" s="55"/>
      <c r="T117" s="54" t="s">
        <v>33</v>
      </c>
      <c r="U117" s="56"/>
      <c r="V117" s="56"/>
      <c r="W117" s="56"/>
      <c r="X117" s="55"/>
      <c r="Y117" s="54" t="s">
        <v>34</v>
      </c>
      <c r="Z117" s="56"/>
      <c r="AA117" s="56"/>
      <c r="AB117" s="56"/>
      <c r="AC117" s="55"/>
      <c r="AD117" s="54" t="s">
        <v>64</v>
      </c>
      <c r="AE117" s="56"/>
      <c r="AF117" s="56"/>
      <c r="AG117" s="56"/>
      <c r="AH117" s="56"/>
      <c r="AI117" s="55"/>
      <c r="AJ117" s="54" t="s">
        <v>65</v>
      </c>
      <c r="AK117" s="56"/>
      <c r="AL117" s="56"/>
      <c r="AM117" s="56"/>
      <c r="AN117" s="56"/>
      <c r="AO117" s="55"/>
    </row>
    <row r="118" spans="1:41" ht="51">
      <c r="A118" s="57" t="s">
        <v>36</v>
      </c>
      <c r="B118" s="58" t="s">
        <v>37</v>
      </c>
      <c r="C118" s="59" t="s">
        <v>66</v>
      </c>
      <c r="D118" s="59" t="s">
        <v>67</v>
      </c>
      <c r="E118" s="59" t="s">
        <v>68</v>
      </c>
      <c r="F118" s="59" t="s">
        <v>69</v>
      </c>
      <c r="G118" s="59" t="s">
        <v>132</v>
      </c>
      <c r="H118" s="59" t="s">
        <v>71</v>
      </c>
      <c r="I118" s="59" t="s">
        <v>72</v>
      </c>
      <c r="J118" s="59" t="s">
        <v>73</v>
      </c>
      <c r="K118" s="59" t="s">
        <v>74</v>
      </c>
      <c r="L118" s="59" t="s">
        <v>75</v>
      </c>
      <c r="M118" s="59" t="s">
        <v>76</v>
      </c>
      <c r="N118" s="59" t="s">
        <v>5</v>
      </c>
      <c r="O118" s="59" t="s">
        <v>6</v>
      </c>
      <c r="P118" s="59" t="s">
        <v>7</v>
      </c>
      <c r="Q118" s="59" t="s">
        <v>989</v>
      </c>
      <c r="R118" s="59" t="s">
        <v>38</v>
      </c>
      <c r="S118" s="59" t="s">
        <v>989</v>
      </c>
      <c r="T118" s="59" t="s">
        <v>5</v>
      </c>
      <c r="U118" s="59" t="s">
        <v>6</v>
      </c>
      <c r="V118" s="59" t="s">
        <v>7</v>
      </c>
      <c r="W118" s="59" t="s">
        <v>989</v>
      </c>
      <c r="X118" s="59" t="s">
        <v>42</v>
      </c>
      <c r="Y118" s="59" t="s">
        <v>5</v>
      </c>
      <c r="Z118" s="59" t="s">
        <v>6</v>
      </c>
      <c r="AA118" s="59" t="s">
        <v>7</v>
      </c>
      <c r="AB118" s="59" t="s">
        <v>989</v>
      </c>
      <c r="AC118" s="59" t="s">
        <v>42</v>
      </c>
      <c r="AD118" s="59" t="s">
        <v>77</v>
      </c>
      <c r="AE118" s="59" t="s">
        <v>78</v>
      </c>
      <c r="AF118" s="59" t="s">
        <v>41</v>
      </c>
      <c r="AG118" s="59" t="s">
        <v>79</v>
      </c>
      <c r="AH118" s="59" t="s">
        <v>80</v>
      </c>
      <c r="AI118" s="59" t="s">
        <v>81</v>
      </c>
      <c r="AJ118" s="59" t="s">
        <v>82</v>
      </c>
      <c r="AK118" s="59" t="s">
        <v>39</v>
      </c>
      <c r="AL118" s="59" t="s">
        <v>40</v>
      </c>
      <c r="AM118" s="59" t="s">
        <v>83</v>
      </c>
      <c r="AN118" s="59" t="s">
        <v>84</v>
      </c>
      <c r="AO118" s="59" t="s">
        <v>85</v>
      </c>
    </row>
    <row r="119" spans="1:41" ht="12.75" customHeight="1">
      <c r="A119" t="s">
        <v>351</v>
      </c>
      <c r="B119" t="s">
        <v>615</v>
      </c>
      <c r="C119" s="49">
        <v>18</v>
      </c>
      <c r="D119" s="49">
        <v>3562.8748267153687</v>
      </c>
      <c r="E119" s="49">
        <v>3345.21</v>
      </c>
      <c r="F119" s="49">
        <v>80.98</v>
      </c>
      <c r="G119" s="49">
        <v>195.2737579345703</v>
      </c>
      <c r="H119" s="49" t="s">
        <v>160</v>
      </c>
      <c r="I119" s="49">
        <v>0.158</v>
      </c>
      <c r="J119" s="49">
        <v>0.35499998927116394</v>
      </c>
      <c r="K119" s="49">
        <v>3834.5440322524155</v>
      </c>
      <c r="L119" s="60">
        <v>0.9835147464809932</v>
      </c>
      <c r="M119" s="49">
        <v>2.7704641583235183</v>
      </c>
      <c r="N119" s="49"/>
      <c r="O119" s="49"/>
      <c r="P119" s="49">
        <v>3345.210713806946</v>
      </c>
      <c r="Q119" s="49">
        <v>0</v>
      </c>
      <c r="R119" s="49">
        <v>0</v>
      </c>
      <c r="S119" s="49">
        <v>965.4088745117188</v>
      </c>
      <c r="T119" s="49">
        <v>0</v>
      </c>
      <c r="U119" s="49">
        <v>0</v>
      </c>
      <c r="V119" s="49">
        <v>3345.210713806946</v>
      </c>
      <c r="W119" s="49">
        <v>1160.6826371996683</v>
      </c>
      <c r="X119" s="49">
        <v>4505.8933510066145</v>
      </c>
      <c r="Y119" s="49">
        <v>0</v>
      </c>
      <c r="Z119" s="49">
        <v>0</v>
      </c>
      <c r="AA119" s="49">
        <v>73.17890167236328</v>
      </c>
      <c r="AB119" s="49">
        <v>25.390771865844727</v>
      </c>
      <c r="AC119" s="49">
        <v>98.56967757917684</v>
      </c>
      <c r="AD119" s="49">
        <v>1263.1410688563249</v>
      </c>
      <c r="AE119" s="49">
        <v>35.1743416604422</v>
      </c>
      <c r="AF119" s="49">
        <v>192.7318115234375</v>
      </c>
      <c r="AG119" s="49">
        <v>1489.4522037020404</v>
      </c>
      <c r="AH119" s="49">
        <v>3345.210713806946</v>
      </c>
      <c r="AI119" s="69">
        <v>0.4452491430672841</v>
      </c>
      <c r="AJ119" s="49">
        <v>660.551025390625</v>
      </c>
      <c r="AK119" s="49">
        <v>0</v>
      </c>
      <c r="AL119" s="49">
        <v>0</v>
      </c>
      <c r="AM119" s="49">
        <v>2150.003173828125</v>
      </c>
      <c r="AN119" s="49">
        <v>4505.8933510066145</v>
      </c>
      <c r="AO119" s="69">
        <v>0.47715359926223755</v>
      </c>
    </row>
    <row r="120" spans="1:41" ht="12.75" customHeight="1">
      <c r="A120" t="s">
        <v>351</v>
      </c>
      <c r="B120" t="s">
        <v>616</v>
      </c>
      <c r="C120" s="49">
        <v>18</v>
      </c>
      <c r="D120" s="49">
        <v>-1030.337857386689</v>
      </c>
      <c r="E120" s="49">
        <v>0</v>
      </c>
      <c r="F120" s="49">
        <v>0</v>
      </c>
      <c r="G120" s="49">
        <v>0</v>
      </c>
      <c r="H120" s="49" t="s">
        <v>161</v>
      </c>
      <c r="I120" s="49">
        <v>0.17</v>
      </c>
      <c r="J120" s="49">
        <v>0</v>
      </c>
      <c r="K120" s="49">
        <v>-1108.9011190124238</v>
      </c>
      <c r="L120" s="60">
        <v>0</v>
      </c>
      <c r="M120" s="49">
        <v>-0.7446287396000697</v>
      </c>
      <c r="N120" s="49"/>
      <c r="O120" s="49"/>
      <c r="P120" s="49">
        <v>0</v>
      </c>
      <c r="Q120" s="49">
        <v>0</v>
      </c>
      <c r="R120" s="49">
        <v>0</v>
      </c>
      <c r="S120" s="49">
        <v>0</v>
      </c>
      <c r="T120" s="49">
        <v>0</v>
      </c>
      <c r="U120" s="49">
        <v>0</v>
      </c>
      <c r="V120" s="49">
        <v>0</v>
      </c>
      <c r="W120" s="49">
        <v>0</v>
      </c>
      <c r="X120" s="49">
        <v>0</v>
      </c>
      <c r="Y120" s="49">
        <v>0</v>
      </c>
      <c r="Z120" s="49">
        <v>0</v>
      </c>
      <c r="AA120" s="49">
        <v>0</v>
      </c>
      <c r="AB120" s="49">
        <v>0</v>
      </c>
      <c r="AC120" s="49">
        <v>0</v>
      </c>
      <c r="AD120" s="49">
        <v>-642.9120084094633</v>
      </c>
      <c r="AE120" s="49">
        <v>0</v>
      </c>
      <c r="AF120" s="49">
        <v>-81.24002075195312</v>
      </c>
      <c r="AG120" s="49">
        <v>-724.1520291614164</v>
      </c>
      <c r="AH120" s="49">
        <v>0</v>
      </c>
      <c r="AI120" s="48">
        <v>9999</v>
      </c>
      <c r="AJ120" s="49">
        <v>-177.53892517089844</v>
      </c>
      <c r="AK120" s="49">
        <v>0</v>
      </c>
      <c r="AL120" s="49">
        <v>0</v>
      </c>
      <c r="AM120" s="49">
        <v>-901.6909790039062</v>
      </c>
      <c r="AN120" s="49">
        <v>0</v>
      </c>
      <c r="AO120" s="48">
        <v>9999</v>
      </c>
    </row>
    <row r="121" spans="1:41" ht="12.75" customHeight="1">
      <c r="A121" t="s">
        <v>352</v>
      </c>
      <c r="B121" t="s">
        <v>615</v>
      </c>
      <c r="C121" s="49">
        <v>18</v>
      </c>
      <c r="D121" s="49">
        <v>4559.145130723267</v>
      </c>
      <c r="E121" s="49">
        <v>3345.21</v>
      </c>
      <c r="F121" s="49">
        <v>80.98</v>
      </c>
      <c r="G121" s="49">
        <v>195.2737579345703</v>
      </c>
      <c r="H121" s="49" t="s">
        <v>162</v>
      </c>
      <c r="I121" s="49">
        <v>0.158</v>
      </c>
      <c r="J121" s="49">
        <v>0.35499998927116394</v>
      </c>
      <c r="K121" s="49">
        <v>4906.779946940916</v>
      </c>
      <c r="L121" s="60">
        <v>1.2585304523726861</v>
      </c>
      <c r="M121" s="49">
        <v>3.5451563110086957</v>
      </c>
      <c r="N121" s="49"/>
      <c r="O121" s="49"/>
      <c r="P121" s="49">
        <v>3345.210713806946</v>
      </c>
      <c r="Q121" s="49">
        <v>0</v>
      </c>
      <c r="R121" s="49">
        <v>0</v>
      </c>
      <c r="S121" s="49">
        <v>965.4088745117188</v>
      </c>
      <c r="T121" s="49">
        <v>0</v>
      </c>
      <c r="U121" s="49">
        <v>0</v>
      </c>
      <c r="V121" s="49">
        <v>3345.210713806946</v>
      </c>
      <c r="W121" s="49">
        <v>1160.6826371996683</v>
      </c>
      <c r="X121" s="49">
        <v>4505.8933510066145</v>
      </c>
      <c r="Y121" s="49">
        <v>0</v>
      </c>
      <c r="Z121" s="49">
        <v>0</v>
      </c>
      <c r="AA121" s="49">
        <v>57.1877555847168</v>
      </c>
      <c r="AB121" s="49">
        <v>19.842348098754883</v>
      </c>
      <c r="AC121" s="49">
        <v>77.03010385821743</v>
      </c>
      <c r="AD121" s="49">
        <v>1691.7186596882245</v>
      </c>
      <c r="AE121" s="49">
        <v>45.00998107066333</v>
      </c>
      <c r="AF121" s="49">
        <v>254.16162109375</v>
      </c>
      <c r="AG121" s="49">
        <v>1988.8492358712228</v>
      </c>
      <c r="AH121" s="49">
        <v>3345.210713806946</v>
      </c>
      <c r="AI121" s="69">
        <v>0.594536310571556</v>
      </c>
      <c r="AJ121" s="49">
        <v>845.2577514648438</v>
      </c>
      <c r="AK121" s="49">
        <v>0</v>
      </c>
      <c r="AL121" s="49">
        <v>0</v>
      </c>
      <c r="AM121" s="49">
        <v>2834.10693359375</v>
      </c>
      <c r="AN121" s="49">
        <v>4505.8933510066145</v>
      </c>
      <c r="AO121" s="69">
        <v>0.6289778351783752</v>
      </c>
    </row>
    <row r="122" spans="1:41" ht="12.75" customHeight="1">
      <c r="A122" t="s">
        <v>352</v>
      </c>
      <c r="B122" t="s">
        <v>616</v>
      </c>
      <c r="C122" s="49">
        <v>18</v>
      </c>
      <c r="D122" s="49">
        <v>-1261.2580362223475</v>
      </c>
      <c r="E122" s="49">
        <v>0</v>
      </c>
      <c r="F122" s="49">
        <v>0</v>
      </c>
      <c r="G122" s="49">
        <v>0</v>
      </c>
      <c r="H122" s="49" t="s">
        <v>163</v>
      </c>
      <c r="I122" s="49">
        <v>0.17</v>
      </c>
      <c r="J122" s="49">
        <v>0</v>
      </c>
      <c r="K122" s="49">
        <v>-1357.4289614843015</v>
      </c>
      <c r="L122" s="60">
        <v>0</v>
      </c>
      <c r="M122" s="49">
        <v>-0.9115155529709249</v>
      </c>
      <c r="N122" s="49"/>
      <c r="O122" s="49"/>
      <c r="P122" s="49">
        <v>0</v>
      </c>
      <c r="Q122" s="49">
        <v>0</v>
      </c>
      <c r="R122" s="49">
        <v>0</v>
      </c>
      <c r="S122" s="49">
        <v>0</v>
      </c>
      <c r="T122" s="49">
        <v>0</v>
      </c>
      <c r="U122" s="49">
        <v>0</v>
      </c>
      <c r="V122" s="49">
        <v>0</v>
      </c>
      <c r="W122" s="49">
        <v>0</v>
      </c>
      <c r="X122" s="49">
        <v>0</v>
      </c>
      <c r="Y122" s="49">
        <v>0</v>
      </c>
      <c r="Z122" s="49">
        <v>0</v>
      </c>
      <c r="AA122" s="49">
        <v>0</v>
      </c>
      <c r="AB122" s="49">
        <v>0</v>
      </c>
      <c r="AC122" s="49">
        <v>0</v>
      </c>
      <c r="AD122" s="49">
        <v>-823.7884516551189</v>
      </c>
      <c r="AE122" s="49">
        <v>0</v>
      </c>
      <c r="AF122" s="49">
        <v>-103.12625122070312</v>
      </c>
      <c r="AG122" s="49">
        <v>-926.9147028758221</v>
      </c>
      <c r="AH122" s="49">
        <v>0</v>
      </c>
      <c r="AI122" s="48">
        <v>9999</v>
      </c>
      <c r="AJ122" s="49">
        <v>-217.32911682128906</v>
      </c>
      <c r="AK122" s="49">
        <v>0</v>
      </c>
      <c r="AL122" s="49">
        <v>0</v>
      </c>
      <c r="AM122" s="49">
        <v>-1144.2437744140625</v>
      </c>
      <c r="AN122" s="49">
        <v>0</v>
      </c>
      <c r="AO122" s="48">
        <v>9999</v>
      </c>
    </row>
    <row r="123" spans="1:41" ht="12.75" customHeight="1">
      <c r="A123" t="s">
        <v>353</v>
      </c>
      <c r="B123" t="s">
        <v>615</v>
      </c>
      <c r="C123" s="49">
        <v>18</v>
      </c>
      <c r="D123" s="49">
        <v>5105.125091171165</v>
      </c>
      <c r="E123" s="49">
        <v>3345.21</v>
      </c>
      <c r="F123" s="49">
        <v>80.98</v>
      </c>
      <c r="G123" s="49">
        <v>195.2737579345703</v>
      </c>
      <c r="H123" s="49" t="s">
        <v>164</v>
      </c>
      <c r="I123" s="49">
        <v>0.158</v>
      </c>
      <c r="J123" s="49">
        <v>0.35499998927116394</v>
      </c>
      <c r="K123" s="49">
        <v>5494.390879372966</v>
      </c>
      <c r="L123" s="60">
        <v>1.4092456384233456</v>
      </c>
      <c r="M123" s="49">
        <v>3.9697061437004844</v>
      </c>
      <c r="N123" s="49"/>
      <c r="O123" s="49"/>
      <c r="P123" s="49">
        <v>3345.210713806946</v>
      </c>
      <c r="Q123" s="49">
        <v>0</v>
      </c>
      <c r="R123" s="49">
        <v>0</v>
      </c>
      <c r="S123" s="49">
        <v>965.4088745117188</v>
      </c>
      <c r="T123" s="49">
        <v>0</v>
      </c>
      <c r="U123" s="49">
        <v>0</v>
      </c>
      <c r="V123" s="49">
        <v>3345.210713806946</v>
      </c>
      <c r="W123" s="49">
        <v>1160.6826371996683</v>
      </c>
      <c r="X123" s="49">
        <v>4505.8933510066145</v>
      </c>
      <c r="Y123" s="49">
        <v>0</v>
      </c>
      <c r="Z123" s="49">
        <v>0</v>
      </c>
      <c r="AA123" s="49">
        <v>51.07167434692383</v>
      </c>
      <c r="AB123" s="49">
        <v>17.720260620117188</v>
      </c>
      <c r="AC123" s="49">
        <v>68.79193294041944</v>
      </c>
      <c r="AD123" s="49">
        <v>1915.0898167107398</v>
      </c>
      <c r="AE123" s="49">
        <v>50.40014676622718</v>
      </c>
      <c r="AF123" s="49">
        <v>286.67669677734375</v>
      </c>
      <c r="AG123" s="49">
        <v>2249.8812114145185</v>
      </c>
      <c r="AH123" s="49">
        <v>3345.210713806946</v>
      </c>
      <c r="AI123" s="69">
        <v>0.6725678601136874</v>
      </c>
      <c r="AJ123" s="49">
        <v>946.4817504882812</v>
      </c>
      <c r="AK123" s="49">
        <v>0</v>
      </c>
      <c r="AL123" s="49">
        <v>0</v>
      </c>
      <c r="AM123" s="49">
        <v>3196.363037109375</v>
      </c>
      <c r="AN123" s="49">
        <v>4505.8933510066145</v>
      </c>
      <c r="AO123" s="69">
        <v>0.7093738913536072</v>
      </c>
    </row>
    <row r="124" spans="1:41" ht="12.75" customHeight="1">
      <c r="A124" t="s">
        <v>353</v>
      </c>
      <c r="B124" t="s">
        <v>616</v>
      </c>
      <c r="C124" s="49">
        <v>18</v>
      </c>
      <c r="D124" s="49">
        <v>-2025.161025641025</v>
      </c>
      <c r="E124" s="49">
        <v>0</v>
      </c>
      <c r="F124" s="49">
        <v>0</v>
      </c>
      <c r="G124" s="49">
        <v>0</v>
      </c>
      <c r="H124" s="49" t="s">
        <v>165</v>
      </c>
      <c r="I124" s="49">
        <v>0.17</v>
      </c>
      <c r="J124" s="49">
        <v>0</v>
      </c>
      <c r="K124" s="49">
        <v>-2179.579553846153</v>
      </c>
      <c r="L124" s="60">
        <v>0</v>
      </c>
      <c r="M124" s="49">
        <v>-1.4635908903076502</v>
      </c>
      <c r="N124" s="49"/>
      <c r="O124" s="49"/>
      <c r="P124" s="49">
        <v>0</v>
      </c>
      <c r="Q124" s="49">
        <v>0</v>
      </c>
      <c r="R124" s="49">
        <v>0</v>
      </c>
      <c r="S124" s="49">
        <v>0</v>
      </c>
      <c r="T124" s="49">
        <v>0</v>
      </c>
      <c r="U124" s="49">
        <v>0</v>
      </c>
      <c r="V124" s="49">
        <v>0</v>
      </c>
      <c r="W124" s="49">
        <v>0</v>
      </c>
      <c r="X124" s="49">
        <v>0</v>
      </c>
      <c r="Y124" s="49">
        <v>0</v>
      </c>
      <c r="Z124" s="49">
        <v>0</v>
      </c>
      <c r="AA124" s="49">
        <v>0</v>
      </c>
      <c r="AB124" s="49">
        <v>0</v>
      </c>
      <c r="AC124" s="49">
        <v>0</v>
      </c>
      <c r="AD124" s="49">
        <v>-1488.4632547637002</v>
      </c>
      <c r="AE124" s="49">
        <v>0</v>
      </c>
      <c r="AF124" s="49">
        <v>-182.15977478027344</v>
      </c>
      <c r="AG124" s="49">
        <v>-1670.6230295439736</v>
      </c>
      <c r="AH124" s="49">
        <v>0</v>
      </c>
      <c r="AI124" s="48">
        <v>9999</v>
      </c>
      <c r="AJ124" s="49">
        <v>-348.95831298828125</v>
      </c>
      <c r="AK124" s="49">
        <v>0</v>
      </c>
      <c r="AL124" s="49">
        <v>0</v>
      </c>
      <c r="AM124" s="49">
        <v>-2019.581298828125</v>
      </c>
      <c r="AN124" s="49">
        <v>0</v>
      </c>
      <c r="AO124" s="48">
        <v>9999</v>
      </c>
    </row>
    <row r="125" spans="1:41" ht="12.75" customHeight="1">
      <c r="A125" t="s">
        <v>354</v>
      </c>
      <c r="B125" t="s">
        <v>615</v>
      </c>
      <c r="C125" s="49">
        <v>18</v>
      </c>
      <c r="D125" s="49">
        <v>3562.8748267153687</v>
      </c>
      <c r="E125" s="49">
        <v>3345.21</v>
      </c>
      <c r="F125" s="49">
        <v>80.98</v>
      </c>
      <c r="G125" s="49">
        <v>195.2737579345703</v>
      </c>
      <c r="H125" s="49" t="s">
        <v>160</v>
      </c>
      <c r="I125" s="49">
        <v>0.158</v>
      </c>
      <c r="J125" s="49">
        <v>0.35499998927116394</v>
      </c>
      <c r="K125" s="49">
        <v>3834.5440322524155</v>
      </c>
      <c r="L125" s="60">
        <v>0.9835147464809932</v>
      </c>
      <c r="M125" s="49">
        <v>2.7704641583235183</v>
      </c>
      <c r="N125" s="49"/>
      <c r="O125" s="49"/>
      <c r="P125" s="49">
        <v>3345.210713806946</v>
      </c>
      <c r="Q125" s="49">
        <v>0</v>
      </c>
      <c r="R125" s="49">
        <v>0</v>
      </c>
      <c r="S125" s="49">
        <v>965.4088745117188</v>
      </c>
      <c r="T125" s="49">
        <v>0</v>
      </c>
      <c r="U125" s="49">
        <v>0</v>
      </c>
      <c r="V125" s="49">
        <v>3345.210713806946</v>
      </c>
      <c r="W125" s="49">
        <v>1160.6826371996683</v>
      </c>
      <c r="X125" s="49">
        <v>4505.8933510066145</v>
      </c>
      <c r="Y125" s="49">
        <v>0</v>
      </c>
      <c r="Z125" s="49">
        <v>0</v>
      </c>
      <c r="AA125" s="49">
        <v>73.17890167236328</v>
      </c>
      <c r="AB125" s="49">
        <v>25.390771865844727</v>
      </c>
      <c r="AC125" s="49">
        <v>98.56967757917684</v>
      </c>
      <c r="AD125" s="49">
        <v>1263.1410688563249</v>
      </c>
      <c r="AE125" s="49">
        <v>35.1743416604422</v>
      </c>
      <c r="AF125" s="49">
        <v>192.7318115234375</v>
      </c>
      <c r="AG125" s="49">
        <v>1489.4522037020404</v>
      </c>
      <c r="AH125" s="49">
        <v>3345.210713806946</v>
      </c>
      <c r="AI125" s="69">
        <v>0.4452491430672841</v>
      </c>
      <c r="AJ125" s="49">
        <v>660.551025390625</v>
      </c>
      <c r="AK125" s="49">
        <v>0</v>
      </c>
      <c r="AL125" s="49">
        <v>0</v>
      </c>
      <c r="AM125" s="49">
        <v>2150.003173828125</v>
      </c>
      <c r="AN125" s="49">
        <v>4505.8933510066145</v>
      </c>
      <c r="AO125" s="69">
        <v>0.47715359926223755</v>
      </c>
    </row>
    <row r="126" spans="1:41" ht="12.75" customHeight="1">
      <c r="A126" t="s">
        <v>354</v>
      </c>
      <c r="B126" t="s">
        <v>616</v>
      </c>
      <c r="C126" s="49">
        <v>18</v>
      </c>
      <c r="D126" s="49">
        <v>-1261.2580362223475</v>
      </c>
      <c r="E126" s="49">
        <v>0</v>
      </c>
      <c r="F126" s="49">
        <v>0</v>
      </c>
      <c r="G126" s="49">
        <v>0</v>
      </c>
      <c r="H126" s="49" t="s">
        <v>163</v>
      </c>
      <c r="I126" s="49">
        <v>0.17</v>
      </c>
      <c r="J126" s="49">
        <v>0</v>
      </c>
      <c r="K126" s="49">
        <v>-1357.4289614843015</v>
      </c>
      <c r="L126" s="60">
        <v>0</v>
      </c>
      <c r="M126" s="49">
        <v>-0.9115155529709249</v>
      </c>
      <c r="N126" s="49"/>
      <c r="O126" s="49"/>
      <c r="P126" s="49">
        <v>0</v>
      </c>
      <c r="Q126" s="49">
        <v>0</v>
      </c>
      <c r="R126" s="49">
        <v>0</v>
      </c>
      <c r="S126" s="49">
        <v>0</v>
      </c>
      <c r="T126" s="49">
        <v>0</v>
      </c>
      <c r="U126" s="49">
        <v>0</v>
      </c>
      <c r="V126" s="49">
        <v>0</v>
      </c>
      <c r="W126" s="49">
        <v>0</v>
      </c>
      <c r="X126" s="49">
        <v>0</v>
      </c>
      <c r="Y126" s="49">
        <v>0</v>
      </c>
      <c r="Z126" s="49">
        <v>0</v>
      </c>
      <c r="AA126" s="49">
        <v>0</v>
      </c>
      <c r="AB126" s="49">
        <v>0</v>
      </c>
      <c r="AC126" s="49">
        <v>0</v>
      </c>
      <c r="AD126" s="49">
        <v>-823.7884516551189</v>
      </c>
      <c r="AE126" s="49">
        <v>0</v>
      </c>
      <c r="AF126" s="49">
        <v>-103.12625122070312</v>
      </c>
      <c r="AG126" s="49">
        <v>-926.9147028758221</v>
      </c>
      <c r="AH126" s="49">
        <v>0</v>
      </c>
      <c r="AI126" s="48">
        <v>9999</v>
      </c>
      <c r="AJ126" s="49">
        <v>-217.32911682128906</v>
      </c>
      <c r="AK126" s="49">
        <v>0</v>
      </c>
      <c r="AL126" s="49">
        <v>0</v>
      </c>
      <c r="AM126" s="49">
        <v>-1144.2437744140625</v>
      </c>
      <c r="AN126" s="49">
        <v>0</v>
      </c>
      <c r="AO126" s="48">
        <v>9999</v>
      </c>
    </row>
    <row r="127" spans="1:41" ht="12.75" customHeight="1">
      <c r="A127" t="s">
        <v>355</v>
      </c>
      <c r="B127" t="s">
        <v>615</v>
      </c>
      <c r="C127" s="49">
        <v>18</v>
      </c>
      <c r="D127" s="49">
        <v>3562.8748267153687</v>
      </c>
      <c r="E127" s="49">
        <v>3345.21</v>
      </c>
      <c r="F127" s="49">
        <v>80.98</v>
      </c>
      <c r="G127" s="49">
        <v>195.2737579345703</v>
      </c>
      <c r="H127" s="49" t="s">
        <v>160</v>
      </c>
      <c r="I127" s="49">
        <v>0.158</v>
      </c>
      <c r="J127" s="49">
        <v>0.35499998927116394</v>
      </c>
      <c r="K127" s="49">
        <v>3834.5440322524155</v>
      </c>
      <c r="L127" s="60">
        <v>0.9835147464809932</v>
      </c>
      <c r="M127" s="49">
        <v>2.7704641583235183</v>
      </c>
      <c r="N127" s="49"/>
      <c r="O127" s="49"/>
      <c r="P127" s="49">
        <v>3345.210713806946</v>
      </c>
      <c r="Q127" s="49">
        <v>0</v>
      </c>
      <c r="R127" s="49">
        <v>0</v>
      </c>
      <c r="S127" s="49">
        <v>965.4088745117188</v>
      </c>
      <c r="T127" s="49">
        <v>0</v>
      </c>
      <c r="U127" s="49">
        <v>0</v>
      </c>
      <c r="V127" s="49">
        <v>3345.210713806946</v>
      </c>
      <c r="W127" s="49">
        <v>1160.6826371996683</v>
      </c>
      <c r="X127" s="49">
        <v>4505.8933510066145</v>
      </c>
      <c r="Y127" s="49">
        <v>0</v>
      </c>
      <c r="Z127" s="49">
        <v>0</v>
      </c>
      <c r="AA127" s="49">
        <v>73.17890167236328</v>
      </c>
      <c r="AB127" s="49">
        <v>25.390771865844727</v>
      </c>
      <c r="AC127" s="49">
        <v>98.56967757917684</v>
      </c>
      <c r="AD127" s="49">
        <v>1263.1410688563249</v>
      </c>
      <c r="AE127" s="49">
        <v>35.1743416604422</v>
      </c>
      <c r="AF127" s="49">
        <v>192.7318115234375</v>
      </c>
      <c r="AG127" s="49">
        <v>1489.4522037020404</v>
      </c>
      <c r="AH127" s="49">
        <v>3345.210713806946</v>
      </c>
      <c r="AI127" s="69">
        <v>0.4452491430672841</v>
      </c>
      <c r="AJ127" s="49">
        <v>660.551025390625</v>
      </c>
      <c r="AK127" s="49">
        <v>0</v>
      </c>
      <c r="AL127" s="49">
        <v>0</v>
      </c>
      <c r="AM127" s="49">
        <v>2150.003173828125</v>
      </c>
      <c r="AN127" s="49">
        <v>4505.8933510066145</v>
      </c>
      <c r="AO127" s="69">
        <v>0.47715359926223755</v>
      </c>
    </row>
    <row r="128" spans="1:41" ht="12.75" customHeight="1">
      <c r="A128" t="s">
        <v>355</v>
      </c>
      <c r="B128" t="s">
        <v>616</v>
      </c>
      <c r="C128" s="49">
        <v>18</v>
      </c>
      <c r="D128" s="49">
        <v>-2025.161025641025</v>
      </c>
      <c r="E128" s="49">
        <v>0</v>
      </c>
      <c r="F128" s="49">
        <v>0</v>
      </c>
      <c r="G128" s="49">
        <v>0</v>
      </c>
      <c r="H128" s="49" t="s">
        <v>165</v>
      </c>
      <c r="I128" s="49">
        <v>0.17</v>
      </c>
      <c r="J128" s="49">
        <v>0</v>
      </c>
      <c r="K128" s="49">
        <v>-2179.579553846153</v>
      </c>
      <c r="L128" s="60">
        <v>0</v>
      </c>
      <c r="M128" s="49">
        <v>-1.4635908903076502</v>
      </c>
      <c r="N128" s="49"/>
      <c r="O128" s="49"/>
      <c r="P128" s="49">
        <v>0</v>
      </c>
      <c r="Q128" s="49">
        <v>0</v>
      </c>
      <c r="R128" s="49">
        <v>0</v>
      </c>
      <c r="S128" s="49">
        <v>0</v>
      </c>
      <c r="T128" s="49">
        <v>0</v>
      </c>
      <c r="U128" s="49">
        <v>0</v>
      </c>
      <c r="V128" s="49">
        <v>0</v>
      </c>
      <c r="W128" s="49">
        <v>0</v>
      </c>
      <c r="X128" s="49">
        <v>0</v>
      </c>
      <c r="Y128" s="49">
        <v>0</v>
      </c>
      <c r="Z128" s="49">
        <v>0</v>
      </c>
      <c r="AA128" s="49">
        <v>0</v>
      </c>
      <c r="AB128" s="49">
        <v>0</v>
      </c>
      <c r="AC128" s="49">
        <v>0</v>
      </c>
      <c r="AD128" s="49">
        <v>-1488.4632547637002</v>
      </c>
      <c r="AE128" s="49">
        <v>0</v>
      </c>
      <c r="AF128" s="49">
        <v>-182.15977478027344</v>
      </c>
      <c r="AG128" s="49">
        <v>-1670.6230295439736</v>
      </c>
      <c r="AH128" s="49">
        <v>0</v>
      </c>
      <c r="AI128" s="48">
        <v>9999</v>
      </c>
      <c r="AJ128" s="49">
        <v>-348.95831298828125</v>
      </c>
      <c r="AK128" s="49">
        <v>0</v>
      </c>
      <c r="AL128" s="49">
        <v>0</v>
      </c>
      <c r="AM128" s="49">
        <v>-2019.581298828125</v>
      </c>
      <c r="AN128" s="49">
        <v>0</v>
      </c>
      <c r="AO128" s="48">
        <v>9999</v>
      </c>
    </row>
    <row r="129" spans="1:41" ht="12.75" customHeight="1">
      <c r="A129" t="s">
        <v>356</v>
      </c>
      <c r="B129" t="s">
        <v>615</v>
      </c>
      <c r="C129" s="49">
        <v>18</v>
      </c>
      <c r="D129" s="49">
        <v>4559.145130723267</v>
      </c>
      <c r="E129" s="49">
        <v>3345.21</v>
      </c>
      <c r="F129" s="49">
        <v>80.98</v>
      </c>
      <c r="G129" s="49">
        <v>195.2737579345703</v>
      </c>
      <c r="H129" s="49" t="s">
        <v>162</v>
      </c>
      <c r="I129" s="49">
        <v>0.158</v>
      </c>
      <c r="J129" s="49">
        <v>0.35499998927116394</v>
      </c>
      <c r="K129" s="49">
        <v>4906.779946940916</v>
      </c>
      <c r="L129" s="60">
        <v>1.2585304523726861</v>
      </c>
      <c r="M129" s="49">
        <v>3.5451563110086957</v>
      </c>
      <c r="N129" s="49"/>
      <c r="O129" s="49"/>
      <c r="P129" s="49">
        <v>3345.210713806946</v>
      </c>
      <c r="Q129" s="49">
        <v>0</v>
      </c>
      <c r="R129" s="49">
        <v>0</v>
      </c>
      <c r="S129" s="49">
        <v>965.4088745117188</v>
      </c>
      <c r="T129" s="49">
        <v>0</v>
      </c>
      <c r="U129" s="49">
        <v>0</v>
      </c>
      <c r="V129" s="49">
        <v>3345.210713806946</v>
      </c>
      <c r="W129" s="49">
        <v>1160.6826371996683</v>
      </c>
      <c r="X129" s="49">
        <v>4505.8933510066145</v>
      </c>
      <c r="Y129" s="49">
        <v>0</v>
      </c>
      <c r="Z129" s="49">
        <v>0</v>
      </c>
      <c r="AA129" s="49">
        <v>57.1877555847168</v>
      </c>
      <c r="AB129" s="49">
        <v>19.842348098754883</v>
      </c>
      <c r="AC129" s="49">
        <v>77.03010385821743</v>
      </c>
      <c r="AD129" s="49">
        <v>1691.7186596882245</v>
      </c>
      <c r="AE129" s="49">
        <v>45.00998107066333</v>
      </c>
      <c r="AF129" s="49">
        <v>254.16162109375</v>
      </c>
      <c r="AG129" s="49">
        <v>1988.8492358712228</v>
      </c>
      <c r="AH129" s="49">
        <v>3345.210713806946</v>
      </c>
      <c r="AI129" s="69">
        <v>0.594536310571556</v>
      </c>
      <c r="AJ129" s="49">
        <v>845.2577514648438</v>
      </c>
      <c r="AK129" s="49">
        <v>0</v>
      </c>
      <c r="AL129" s="49">
        <v>0</v>
      </c>
      <c r="AM129" s="49">
        <v>2834.10693359375</v>
      </c>
      <c r="AN129" s="49">
        <v>4505.8933510066145</v>
      </c>
      <c r="AO129" s="69">
        <v>0.6289778351783752</v>
      </c>
    </row>
    <row r="130" spans="1:41" ht="12.75" customHeight="1">
      <c r="A130" t="s">
        <v>356</v>
      </c>
      <c r="B130" t="s">
        <v>616</v>
      </c>
      <c r="C130" s="49">
        <v>18</v>
      </c>
      <c r="D130" s="49">
        <v>-2025.161025641025</v>
      </c>
      <c r="E130" s="49">
        <v>0</v>
      </c>
      <c r="F130" s="49">
        <v>0</v>
      </c>
      <c r="G130" s="49">
        <v>0</v>
      </c>
      <c r="H130" s="49" t="s">
        <v>165</v>
      </c>
      <c r="I130" s="49">
        <v>0.17</v>
      </c>
      <c r="J130" s="49">
        <v>0</v>
      </c>
      <c r="K130" s="49">
        <v>-2179.579553846153</v>
      </c>
      <c r="L130" s="60">
        <v>0</v>
      </c>
      <c r="M130" s="49">
        <v>-1.4635908903076502</v>
      </c>
      <c r="N130" s="49"/>
      <c r="O130" s="49"/>
      <c r="P130" s="49">
        <v>0</v>
      </c>
      <c r="Q130" s="49">
        <v>0</v>
      </c>
      <c r="R130" s="49">
        <v>0</v>
      </c>
      <c r="S130" s="49">
        <v>0</v>
      </c>
      <c r="T130" s="49">
        <v>0</v>
      </c>
      <c r="U130" s="49">
        <v>0</v>
      </c>
      <c r="V130" s="49">
        <v>0</v>
      </c>
      <c r="W130" s="49">
        <v>0</v>
      </c>
      <c r="X130" s="49">
        <v>0</v>
      </c>
      <c r="Y130" s="49">
        <v>0</v>
      </c>
      <c r="Z130" s="49">
        <v>0</v>
      </c>
      <c r="AA130" s="49">
        <v>0</v>
      </c>
      <c r="AB130" s="49">
        <v>0</v>
      </c>
      <c r="AC130" s="49">
        <v>0</v>
      </c>
      <c r="AD130" s="49">
        <v>-1488.4632547637002</v>
      </c>
      <c r="AE130" s="49">
        <v>0</v>
      </c>
      <c r="AF130" s="49">
        <v>-182.15977478027344</v>
      </c>
      <c r="AG130" s="49">
        <v>-1670.6230295439736</v>
      </c>
      <c r="AH130" s="49">
        <v>0</v>
      </c>
      <c r="AI130" s="48">
        <v>9999</v>
      </c>
      <c r="AJ130" s="49">
        <v>-348.95831298828125</v>
      </c>
      <c r="AK130" s="49">
        <v>0</v>
      </c>
      <c r="AL130" s="49">
        <v>0</v>
      </c>
      <c r="AM130" s="49">
        <v>-2019.581298828125</v>
      </c>
      <c r="AN130" s="49">
        <v>0</v>
      </c>
      <c r="AO130" s="48">
        <v>9999</v>
      </c>
    </row>
    <row r="131" spans="1:41" ht="12.75" customHeight="1">
      <c r="A131" t="s">
        <v>357</v>
      </c>
      <c r="B131" t="s">
        <v>615</v>
      </c>
      <c r="C131" s="49">
        <v>18</v>
      </c>
      <c r="D131" s="49">
        <v>4559.145130723267</v>
      </c>
      <c r="E131" s="49">
        <v>3345.21</v>
      </c>
      <c r="F131" s="49">
        <v>80.98</v>
      </c>
      <c r="G131" s="49">
        <v>195.2737579345703</v>
      </c>
      <c r="H131" s="49" t="s">
        <v>162</v>
      </c>
      <c r="I131" s="49">
        <v>0.158</v>
      </c>
      <c r="J131" s="49">
        <v>0.35499998927116394</v>
      </c>
      <c r="K131" s="49">
        <v>4906.779946940916</v>
      </c>
      <c r="L131" s="60">
        <v>1.2585304523726861</v>
      </c>
      <c r="M131" s="49">
        <v>3.5451563110086957</v>
      </c>
      <c r="N131" s="49"/>
      <c r="O131" s="49"/>
      <c r="P131" s="49">
        <v>3345.210713806946</v>
      </c>
      <c r="Q131" s="49">
        <v>0</v>
      </c>
      <c r="R131" s="49">
        <v>0</v>
      </c>
      <c r="S131" s="49">
        <v>965.4088745117188</v>
      </c>
      <c r="T131" s="49">
        <v>0</v>
      </c>
      <c r="U131" s="49">
        <v>0</v>
      </c>
      <c r="V131" s="49">
        <v>3345.210713806946</v>
      </c>
      <c r="W131" s="49">
        <v>1160.6826371996683</v>
      </c>
      <c r="X131" s="49">
        <v>4505.8933510066145</v>
      </c>
      <c r="Y131" s="49">
        <v>0</v>
      </c>
      <c r="Z131" s="49">
        <v>0</v>
      </c>
      <c r="AA131" s="49">
        <v>57.1877555847168</v>
      </c>
      <c r="AB131" s="49">
        <v>19.842348098754883</v>
      </c>
      <c r="AC131" s="49">
        <v>77.03010385821743</v>
      </c>
      <c r="AD131" s="49">
        <v>1691.7186596882245</v>
      </c>
      <c r="AE131" s="49">
        <v>45.00998107066333</v>
      </c>
      <c r="AF131" s="49">
        <v>254.16162109375</v>
      </c>
      <c r="AG131" s="49">
        <v>1988.8492358712228</v>
      </c>
      <c r="AH131" s="49">
        <v>3345.210713806946</v>
      </c>
      <c r="AI131" s="69">
        <v>0.594536310571556</v>
      </c>
      <c r="AJ131" s="49">
        <v>845.2577514648438</v>
      </c>
      <c r="AK131" s="49">
        <v>0</v>
      </c>
      <c r="AL131" s="49">
        <v>0</v>
      </c>
      <c r="AM131" s="49">
        <v>2834.10693359375</v>
      </c>
      <c r="AN131" s="49">
        <v>4505.8933510066145</v>
      </c>
      <c r="AO131" s="69">
        <v>0.6289778351783752</v>
      </c>
    </row>
    <row r="132" spans="1:41" ht="12.75" customHeight="1">
      <c r="A132" t="s">
        <v>357</v>
      </c>
      <c r="B132" t="s">
        <v>616</v>
      </c>
      <c r="C132" s="49">
        <v>18</v>
      </c>
      <c r="D132" s="49">
        <v>-1030.337857386689</v>
      </c>
      <c r="E132" s="49">
        <v>0</v>
      </c>
      <c r="F132" s="49">
        <v>0</v>
      </c>
      <c r="G132" s="49">
        <v>0</v>
      </c>
      <c r="H132" s="49" t="s">
        <v>161</v>
      </c>
      <c r="I132" s="49">
        <v>0.17</v>
      </c>
      <c r="J132" s="49">
        <v>0</v>
      </c>
      <c r="K132" s="49">
        <v>-1108.9011190124238</v>
      </c>
      <c r="L132" s="60">
        <v>0</v>
      </c>
      <c r="M132" s="49">
        <v>-0.7446287396000697</v>
      </c>
      <c r="N132" s="49"/>
      <c r="O132" s="49"/>
      <c r="P132" s="49">
        <v>0</v>
      </c>
      <c r="Q132" s="49">
        <v>0</v>
      </c>
      <c r="R132" s="49">
        <v>0</v>
      </c>
      <c r="S132" s="49">
        <v>0</v>
      </c>
      <c r="T132" s="49">
        <v>0</v>
      </c>
      <c r="U132" s="49">
        <v>0</v>
      </c>
      <c r="V132" s="49">
        <v>0</v>
      </c>
      <c r="W132" s="49">
        <v>0</v>
      </c>
      <c r="X132" s="49">
        <v>0</v>
      </c>
      <c r="Y132" s="49">
        <v>0</v>
      </c>
      <c r="Z132" s="49">
        <v>0</v>
      </c>
      <c r="AA132" s="49">
        <v>0</v>
      </c>
      <c r="AB132" s="49">
        <v>0</v>
      </c>
      <c r="AC132" s="49">
        <v>0</v>
      </c>
      <c r="AD132" s="49">
        <v>-642.9120084094633</v>
      </c>
      <c r="AE132" s="49">
        <v>0</v>
      </c>
      <c r="AF132" s="49">
        <v>-81.24002075195312</v>
      </c>
      <c r="AG132" s="49">
        <v>-724.1520291614164</v>
      </c>
      <c r="AH132" s="49">
        <v>0</v>
      </c>
      <c r="AI132" s="48">
        <v>9999</v>
      </c>
      <c r="AJ132" s="49">
        <v>-177.53892517089844</v>
      </c>
      <c r="AK132" s="49">
        <v>0</v>
      </c>
      <c r="AL132" s="49">
        <v>0</v>
      </c>
      <c r="AM132" s="49">
        <v>-901.6909790039062</v>
      </c>
      <c r="AN132" s="49">
        <v>0</v>
      </c>
      <c r="AO132" s="48">
        <v>9999</v>
      </c>
    </row>
    <row r="133" spans="1:41" ht="12.75" customHeight="1">
      <c r="A133" t="s">
        <v>358</v>
      </c>
      <c r="B133" t="s">
        <v>615</v>
      </c>
      <c r="C133" s="49">
        <v>18</v>
      </c>
      <c r="D133" s="49">
        <v>5105.125091171165</v>
      </c>
      <c r="E133" s="49">
        <v>3345.21</v>
      </c>
      <c r="F133" s="49">
        <v>80.98</v>
      </c>
      <c r="G133" s="49">
        <v>195.2737579345703</v>
      </c>
      <c r="H133" s="49" t="s">
        <v>164</v>
      </c>
      <c r="I133" s="49">
        <v>0.158</v>
      </c>
      <c r="J133" s="49">
        <v>0.35499998927116394</v>
      </c>
      <c r="K133" s="49">
        <v>5494.390879372966</v>
      </c>
      <c r="L133" s="60">
        <v>1.4092456384233456</v>
      </c>
      <c r="M133" s="49">
        <v>3.9697061437004844</v>
      </c>
      <c r="N133" s="49"/>
      <c r="O133" s="49"/>
      <c r="P133" s="49">
        <v>3345.210713806946</v>
      </c>
      <c r="Q133" s="49">
        <v>0</v>
      </c>
      <c r="R133" s="49">
        <v>0</v>
      </c>
      <c r="S133" s="49">
        <v>965.4088745117188</v>
      </c>
      <c r="T133" s="49">
        <v>0</v>
      </c>
      <c r="U133" s="49">
        <v>0</v>
      </c>
      <c r="V133" s="49">
        <v>3345.210713806946</v>
      </c>
      <c r="W133" s="49">
        <v>1160.6826371996683</v>
      </c>
      <c r="X133" s="49">
        <v>4505.8933510066145</v>
      </c>
      <c r="Y133" s="49">
        <v>0</v>
      </c>
      <c r="Z133" s="49">
        <v>0</v>
      </c>
      <c r="AA133" s="49">
        <v>51.07167434692383</v>
      </c>
      <c r="AB133" s="49">
        <v>17.720260620117188</v>
      </c>
      <c r="AC133" s="49">
        <v>68.79193294041944</v>
      </c>
      <c r="AD133" s="49">
        <v>1915.0898167107398</v>
      </c>
      <c r="AE133" s="49">
        <v>50.40014676622718</v>
      </c>
      <c r="AF133" s="49">
        <v>286.67669677734375</v>
      </c>
      <c r="AG133" s="49">
        <v>2249.8812114145185</v>
      </c>
      <c r="AH133" s="49">
        <v>3345.210713806946</v>
      </c>
      <c r="AI133" s="69">
        <v>0.6725678601136874</v>
      </c>
      <c r="AJ133" s="49">
        <v>946.4817504882812</v>
      </c>
      <c r="AK133" s="49">
        <v>0</v>
      </c>
      <c r="AL133" s="49">
        <v>0</v>
      </c>
      <c r="AM133" s="49">
        <v>3196.363037109375</v>
      </c>
      <c r="AN133" s="49">
        <v>4505.8933510066145</v>
      </c>
      <c r="AO133" s="69">
        <v>0.7093738913536072</v>
      </c>
    </row>
    <row r="134" spans="1:41" ht="12.75" customHeight="1">
      <c r="A134" t="s">
        <v>358</v>
      </c>
      <c r="B134" t="s">
        <v>616</v>
      </c>
      <c r="C134" s="49">
        <v>18</v>
      </c>
      <c r="D134" s="49">
        <v>-1030.337857386689</v>
      </c>
      <c r="E134" s="49">
        <v>0</v>
      </c>
      <c r="F134" s="49">
        <v>0</v>
      </c>
      <c r="G134" s="49">
        <v>0</v>
      </c>
      <c r="H134" s="49" t="s">
        <v>161</v>
      </c>
      <c r="I134" s="49">
        <v>0.17</v>
      </c>
      <c r="J134" s="49">
        <v>0</v>
      </c>
      <c r="K134" s="49">
        <v>-1108.9011190124238</v>
      </c>
      <c r="L134" s="60">
        <v>0</v>
      </c>
      <c r="M134" s="49">
        <v>-0.7446287396000697</v>
      </c>
      <c r="N134" s="49"/>
      <c r="O134" s="49"/>
      <c r="P134" s="49">
        <v>0</v>
      </c>
      <c r="Q134" s="49">
        <v>0</v>
      </c>
      <c r="R134" s="49">
        <v>0</v>
      </c>
      <c r="S134" s="49">
        <v>0</v>
      </c>
      <c r="T134" s="49">
        <v>0</v>
      </c>
      <c r="U134" s="49">
        <v>0</v>
      </c>
      <c r="V134" s="49">
        <v>0</v>
      </c>
      <c r="W134" s="49">
        <v>0</v>
      </c>
      <c r="X134" s="49">
        <v>0</v>
      </c>
      <c r="Y134" s="49">
        <v>0</v>
      </c>
      <c r="Z134" s="49">
        <v>0</v>
      </c>
      <c r="AA134" s="49">
        <v>0</v>
      </c>
      <c r="AB134" s="49">
        <v>0</v>
      </c>
      <c r="AC134" s="49">
        <v>0</v>
      </c>
      <c r="AD134" s="49">
        <v>-642.9120084094633</v>
      </c>
      <c r="AE134" s="49">
        <v>0</v>
      </c>
      <c r="AF134" s="49">
        <v>-81.24002075195312</v>
      </c>
      <c r="AG134" s="49">
        <v>-724.1520291614164</v>
      </c>
      <c r="AH134" s="49">
        <v>0</v>
      </c>
      <c r="AI134" s="48">
        <v>9999</v>
      </c>
      <c r="AJ134" s="49">
        <v>-177.53892517089844</v>
      </c>
      <c r="AK134" s="49">
        <v>0</v>
      </c>
      <c r="AL134" s="49">
        <v>0</v>
      </c>
      <c r="AM134" s="49">
        <v>-901.6909790039062</v>
      </c>
      <c r="AN134" s="49">
        <v>0</v>
      </c>
      <c r="AO134" s="48">
        <v>9999</v>
      </c>
    </row>
    <row r="135" spans="1:41" ht="12.75" customHeight="1">
      <c r="A135" t="s">
        <v>359</v>
      </c>
      <c r="B135" t="s">
        <v>615</v>
      </c>
      <c r="C135" s="49">
        <v>18</v>
      </c>
      <c r="D135" s="49">
        <v>5105.125091171165</v>
      </c>
      <c r="E135" s="49">
        <v>3345.21</v>
      </c>
      <c r="F135" s="49">
        <v>80.98</v>
      </c>
      <c r="G135" s="49">
        <v>195.2737579345703</v>
      </c>
      <c r="H135" s="49" t="s">
        <v>164</v>
      </c>
      <c r="I135" s="49">
        <v>0.158</v>
      </c>
      <c r="J135" s="49">
        <v>0.35499998927116394</v>
      </c>
      <c r="K135" s="49">
        <v>5494.390879372966</v>
      </c>
      <c r="L135" s="60">
        <v>1.4092456384233456</v>
      </c>
      <c r="M135" s="49">
        <v>3.9697061437004844</v>
      </c>
      <c r="N135" s="49"/>
      <c r="O135" s="49"/>
      <c r="P135" s="49">
        <v>3345.210713806946</v>
      </c>
      <c r="Q135" s="49">
        <v>0</v>
      </c>
      <c r="R135" s="49">
        <v>0</v>
      </c>
      <c r="S135" s="49">
        <v>965.4088745117188</v>
      </c>
      <c r="T135" s="49">
        <v>0</v>
      </c>
      <c r="U135" s="49">
        <v>0</v>
      </c>
      <c r="V135" s="49">
        <v>3345.210713806946</v>
      </c>
      <c r="W135" s="49">
        <v>1160.6826371996683</v>
      </c>
      <c r="X135" s="49">
        <v>4505.8933510066145</v>
      </c>
      <c r="Y135" s="49">
        <v>0</v>
      </c>
      <c r="Z135" s="49">
        <v>0</v>
      </c>
      <c r="AA135" s="49">
        <v>51.07167434692383</v>
      </c>
      <c r="AB135" s="49">
        <v>17.720260620117188</v>
      </c>
      <c r="AC135" s="49">
        <v>68.79193294041944</v>
      </c>
      <c r="AD135" s="49">
        <v>1915.0898167107398</v>
      </c>
      <c r="AE135" s="49">
        <v>50.40014676622718</v>
      </c>
      <c r="AF135" s="49">
        <v>286.67669677734375</v>
      </c>
      <c r="AG135" s="49">
        <v>2249.8812114145185</v>
      </c>
      <c r="AH135" s="49">
        <v>3345.210713806946</v>
      </c>
      <c r="AI135" s="69">
        <v>0.6725678601136874</v>
      </c>
      <c r="AJ135" s="49">
        <v>946.4817504882812</v>
      </c>
      <c r="AK135" s="49">
        <v>0</v>
      </c>
      <c r="AL135" s="49">
        <v>0</v>
      </c>
      <c r="AM135" s="49">
        <v>3196.363037109375</v>
      </c>
      <c r="AN135" s="49">
        <v>4505.8933510066145</v>
      </c>
      <c r="AO135" s="69">
        <v>0.7093738913536072</v>
      </c>
    </row>
    <row r="136" spans="1:41" ht="12.75" customHeight="1">
      <c r="A136" t="s">
        <v>359</v>
      </c>
      <c r="B136" t="s">
        <v>616</v>
      </c>
      <c r="C136" s="49">
        <v>18</v>
      </c>
      <c r="D136" s="49">
        <v>-1261.2580362223475</v>
      </c>
      <c r="E136" s="49">
        <v>0</v>
      </c>
      <c r="F136" s="49">
        <v>0</v>
      </c>
      <c r="G136" s="49">
        <v>0</v>
      </c>
      <c r="H136" s="49" t="s">
        <v>163</v>
      </c>
      <c r="I136" s="49">
        <v>0.17</v>
      </c>
      <c r="J136" s="49">
        <v>0</v>
      </c>
      <c r="K136" s="49">
        <v>-1357.4289614843015</v>
      </c>
      <c r="L136" s="60">
        <v>0</v>
      </c>
      <c r="M136" s="49">
        <v>-0.9115155529709249</v>
      </c>
      <c r="N136" s="49"/>
      <c r="O136" s="49"/>
      <c r="P136" s="49">
        <v>0</v>
      </c>
      <c r="Q136" s="49">
        <v>0</v>
      </c>
      <c r="R136" s="49">
        <v>0</v>
      </c>
      <c r="S136" s="49">
        <v>0</v>
      </c>
      <c r="T136" s="49">
        <v>0</v>
      </c>
      <c r="U136" s="49">
        <v>0</v>
      </c>
      <c r="V136" s="49">
        <v>0</v>
      </c>
      <c r="W136" s="49">
        <v>0</v>
      </c>
      <c r="X136" s="49">
        <v>0</v>
      </c>
      <c r="Y136" s="49">
        <v>0</v>
      </c>
      <c r="Z136" s="49">
        <v>0</v>
      </c>
      <c r="AA136" s="49">
        <v>0</v>
      </c>
      <c r="AB136" s="49">
        <v>0</v>
      </c>
      <c r="AC136" s="49">
        <v>0</v>
      </c>
      <c r="AD136" s="49">
        <v>-823.7884516551189</v>
      </c>
      <c r="AE136" s="49">
        <v>0</v>
      </c>
      <c r="AF136" s="49">
        <v>-103.12625122070312</v>
      </c>
      <c r="AG136" s="49">
        <v>-926.9147028758221</v>
      </c>
      <c r="AH136" s="49">
        <v>0</v>
      </c>
      <c r="AI136" s="48">
        <v>9999</v>
      </c>
      <c r="AJ136" s="49">
        <v>-217.32911682128906</v>
      </c>
      <c r="AK136" s="49">
        <v>0</v>
      </c>
      <c r="AL136" s="49">
        <v>0</v>
      </c>
      <c r="AM136" s="49">
        <v>-1144.2437744140625</v>
      </c>
      <c r="AN136" s="49">
        <v>0</v>
      </c>
      <c r="AO136" s="48">
        <v>9999</v>
      </c>
    </row>
    <row r="137" spans="1:41" ht="12.75" customHeight="1">
      <c r="A137" t="s">
        <v>360</v>
      </c>
      <c r="B137" t="s">
        <v>617</v>
      </c>
      <c r="C137" s="49">
        <v>18</v>
      </c>
      <c r="D137" s="49">
        <v>1370.9267168970387</v>
      </c>
      <c r="E137" s="49">
        <v>3235</v>
      </c>
      <c r="F137" s="49">
        <v>80.98</v>
      </c>
      <c r="G137" s="49">
        <v>195.2737579345703</v>
      </c>
      <c r="H137" s="49" t="s">
        <v>160</v>
      </c>
      <c r="I137" s="49">
        <v>0.158</v>
      </c>
      <c r="J137" s="49">
        <v>0.35499998927116394</v>
      </c>
      <c r="K137" s="49">
        <v>1475.4598790604377</v>
      </c>
      <c r="L137" s="60">
        <v>0.3784378368566038</v>
      </c>
      <c r="M137" s="49">
        <v>1.0660221078698036</v>
      </c>
      <c r="N137" s="49"/>
      <c r="O137" s="49"/>
      <c r="P137" s="49">
        <v>3235.0006902901373</v>
      </c>
      <c r="Q137" s="49">
        <v>0</v>
      </c>
      <c r="R137" s="49">
        <v>0</v>
      </c>
      <c r="S137" s="49">
        <v>965.4088745117188</v>
      </c>
      <c r="T137" s="49">
        <v>0</v>
      </c>
      <c r="U137" s="49">
        <v>0</v>
      </c>
      <c r="V137" s="49">
        <v>3235.0006902901373</v>
      </c>
      <c r="W137" s="49">
        <v>1160.6826371996683</v>
      </c>
      <c r="X137" s="49">
        <v>4395.683327489805</v>
      </c>
      <c r="Y137" s="49">
        <v>0</v>
      </c>
      <c r="Z137" s="49">
        <v>0</v>
      </c>
      <c r="AA137" s="49">
        <v>183.9175262451172</v>
      </c>
      <c r="AB137" s="49">
        <v>65.98758697509766</v>
      </c>
      <c r="AC137" s="49">
        <v>249.90511762836812</v>
      </c>
      <c r="AD137" s="49">
        <v>486.03274679213354</v>
      </c>
      <c r="AE137" s="49">
        <v>13.534420117705997</v>
      </c>
      <c r="AF137" s="49">
        <v>74.1595458984375</v>
      </c>
      <c r="AG137" s="49">
        <v>573.1129799773244</v>
      </c>
      <c r="AH137" s="49">
        <v>3235.0006902901373</v>
      </c>
      <c r="AI137" s="69">
        <v>0.17716007965547717</v>
      </c>
      <c r="AJ137" s="49">
        <v>254.1675262451172</v>
      </c>
      <c r="AK137" s="49">
        <v>0</v>
      </c>
      <c r="AL137" s="49">
        <v>0</v>
      </c>
      <c r="AM137" s="49">
        <v>827.280517578125</v>
      </c>
      <c r="AN137" s="49">
        <v>4395.683327489805</v>
      </c>
      <c r="AO137" s="69">
        <v>0.18820293247699738</v>
      </c>
    </row>
    <row r="138" spans="1:41" ht="12.75" customHeight="1">
      <c r="A138" t="s">
        <v>360</v>
      </c>
      <c r="B138" t="s">
        <v>618</v>
      </c>
      <c r="C138" s="49">
        <v>18</v>
      </c>
      <c r="D138" s="49">
        <v>-1128.886704653371</v>
      </c>
      <c r="E138" s="49">
        <v>0</v>
      </c>
      <c r="F138" s="49">
        <v>0</v>
      </c>
      <c r="G138" s="49">
        <v>0</v>
      </c>
      <c r="H138" s="49" t="s">
        <v>161</v>
      </c>
      <c r="I138" s="49">
        <v>0.17</v>
      </c>
      <c r="J138" s="49">
        <v>0</v>
      </c>
      <c r="K138" s="49">
        <v>-1214.9643158831905</v>
      </c>
      <c r="L138" s="60">
        <v>0</v>
      </c>
      <c r="M138" s="49">
        <v>-0.8158503329862948</v>
      </c>
      <c r="N138" s="49"/>
      <c r="O138" s="49"/>
      <c r="P138" s="49">
        <v>0</v>
      </c>
      <c r="Q138" s="49">
        <v>0</v>
      </c>
      <c r="R138" s="49">
        <v>0</v>
      </c>
      <c r="S138" s="49">
        <v>0</v>
      </c>
      <c r="T138" s="49">
        <v>0</v>
      </c>
      <c r="U138" s="49">
        <v>0</v>
      </c>
      <c r="V138" s="49">
        <v>0</v>
      </c>
      <c r="W138" s="49">
        <v>0</v>
      </c>
      <c r="X138" s="49">
        <v>0</v>
      </c>
      <c r="Y138" s="49">
        <v>0</v>
      </c>
      <c r="Z138" s="49">
        <v>0</v>
      </c>
      <c r="AA138" s="49">
        <v>0</v>
      </c>
      <c r="AB138" s="49">
        <v>0</v>
      </c>
      <c r="AC138" s="49">
        <v>0</v>
      </c>
      <c r="AD138" s="49">
        <v>-704.4046895416124</v>
      </c>
      <c r="AE138" s="49">
        <v>0</v>
      </c>
      <c r="AF138" s="49">
        <v>-89.0103988647461</v>
      </c>
      <c r="AG138" s="49">
        <v>-793.4150884063584</v>
      </c>
      <c r="AH138" s="49">
        <v>0</v>
      </c>
      <c r="AI138" s="48">
        <v>9999</v>
      </c>
      <c r="AJ138" s="49">
        <v>-194.52005004882812</v>
      </c>
      <c r="AK138" s="49">
        <v>0</v>
      </c>
      <c r="AL138" s="49">
        <v>0</v>
      </c>
      <c r="AM138" s="49">
        <v>-987.9351196289062</v>
      </c>
      <c r="AN138" s="49">
        <v>0</v>
      </c>
      <c r="AO138" s="48">
        <v>9999</v>
      </c>
    </row>
    <row r="139" spans="1:41" ht="12.75" customHeight="1">
      <c r="A139" t="s">
        <v>361</v>
      </c>
      <c r="B139" t="s">
        <v>617</v>
      </c>
      <c r="C139" s="49">
        <v>18</v>
      </c>
      <c r="D139" s="49">
        <v>4164.10198886551</v>
      </c>
      <c r="E139" s="49">
        <v>3235</v>
      </c>
      <c r="F139" s="49">
        <v>80.98</v>
      </c>
      <c r="G139" s="49">
        <v>195.2737579345703</v>
      </c>
      <c r="H139" s="49" t="s">
        <v>162</v>
      </c>
      <c r="I139" s="49">
        <v>0.158</v>
      </c>
      <c r="J139" s="49">
        <v>0.35499998927116394</v>
      </c>
      <c r="K139" s="49">
        <v>4481.614765516505</v>
      </c>
      <c r="L139" s="60">
        <v>1.1494806612882558</v>
      </c>
      <c r="M139" s="49">
        <v>3.2379737916280162</v>
      </c>
      <c r="N139" s="49"/>
      <c r="O139" s="49"/>
      <c r="P139" s="49">
        <v>3235.0006902901373</v>
      </c>
      <c r="Q139" s="49">
        <v>0</v>
      </c>
      <c r="R139" s="49">
        <v>0</v>
      </c>
      <c r="S139" s="49">
        <v>965.4088745117188</v>
      </c>
      <c r="T139" s="49">
        <v>0</v>
      </c>
      <c r="U139" s="49">
        <v>0</v>
      </c>
      <c r="V139" s="49">
        <v>3235.0006902901373</v>
      </c>
      <c r="W139" s="49">
        <v>1160.6826371996683</v>
      </c>
      <c r="X139" s="49">
        <v>4395.683327489805</v>
      </c>
      <c r="Y139" s="49">
        <v>0</v>
      </c>
      <c r="Z139" s="49">
        <v>0</v>
      </c>
      <c r="AA139" s="49">
        <v>60.55025863647461</v>
      </c>
      <c r="AB139" s="49">
        <v>21.724767684936523</v>
      </c>
      <c r="AC139" s="49">
        <v>82.27502673136188</v>
      </c>
      <c r="AD139" s="49">
        <v>1545.1337549965442</v>
      </c>
      <c r="AE139" s="49">
        <v>41.10993318289358</v>
      </c>
      <c r="AF139" s="49">
        <v>232.13890075683594</v>
      </c>
      <c r="AG139" s="49">
        <v>1816.5184148192307</v>
      </c>
      <c r="AH139" s="49">
        <v>3235.0006902901373</v>
      </c>
      <c r="AI139" s="69">
        <v>0.5615202557055136</v>
      </c>
      <c r="AJ139" s="49">
        <v>772.0174560546875</v>
      </c>
      <c r="AK139" s="49">
        <v>0</v>
      </c>
      <c r="AL139" s="49">
        <v>0</v>
      </c>
      <c r="AM139" s="49">
        <v>2588.535888671875</v>
      </c>
      <c r="AN139" s="49">
        <v>4395.683327489805</v>
      </c>
      <c r="AO139" s="69">
        <v>0.5888813138008118</v>
      </c>
    </row>
    <row r="140" spans="1:41" ht="12.75" customHeight="1">
      <c r="A140" t="s">
        <v>361</v>
      </c>
      <c r="B140" t="s">
        <v>618</v>
      </c>
      <c r="C140" s="49">
        <v>18</v>
      </c>
      <c r="D140" s="49">
        <v>-1567.7792972459633</v>
      </c>
      <c r="E140" s="49">
        <v>0</v>
      </c>
      <c r="F140" s="49">
        <v>0</v>
      </c>
      <c r="G140" s="49">
        <v>0</v>
      </c>
      <c r="H140" s="49" t="s">
        <v>163</v>
      </c>
      <c r="I140" s="49">
        <v>0.17</v>
      </c>
      <c r="J140" s="49">
        <v>0</v>
      </c>
      <c r="K140" s="49">
        <v>-1687.322468660968</v>
      </c>
      <c r="L140" s="60">
        <v>0</v>
      </c>
      <c r="M140" s="49">
        <v>-1.1330395303928067</v>
      </c>
      <c r="N140" s="49"/>
      <c r="O140" s="49"/>
      <c r="P140" s="49">
        <v>0</v>
      </c>
      <c r="Q140" s="49">
        <v>0</v>
      </c>
      <c r="R140" s="49">
        <v>0</v>
      </c>
      <c r="S140" s="49">
        <v>0</v>
      </c>
      <c r="T140" s="49">
        <v>0</v>
      </c>
      <c r="U140" s="49">
        <v>0</v>
      </c>
      <c r="V140" s="49">
        <v>0</v>
      </c>
      <c r="W140" s="49">
        <v>0</v>
      </c>
      <c r="X140" s="49">
        <v>0</v>
      </c>
      <c r="Y140" s="49">
        <v>0</v>
      </c>
      <c r="Z140" s="49">
        <v>0</v>
      </c>
      <c r="AA140" s="49">
        <v>0</v>
      </c>
      <c r="AB140" s="49">
        <v>0</v>
      </c>
      <c r="AC140" s="49">
        <v>0</v>
      </c>
      <c r="AD140" s="49">
        <v>-1023.9922701967394</v>
      </c>
      <c r="AE140" s="49">
        <v>0</v>
      </c>
      <c r="AF140" s="49">
        <v>-128.1888427734375</v>
      </c>
      <c r="AG140" s="49">
        <v>-1152.1811129701769</v>
      </c>
      <c r="AH140" s="49">
        <v>0</v>
      </c>
      <c r="AI140" s="48">
        <v>9999</v>
      </c>
      <c r="AJ140" s="49">
        <v>-270.1462097167969</v>
      </c>
      <c r="AK140" s="49">
        <v>0</v>
      </c>
      <c r="AL140" s="49">
        <v>0</v>
      </c>
      <c r="AM140" s="49">
        <v>-1422.3272705078125</v>
      </c>
      <c r="AN140" s="49">
        <v>0</v>
      </c>
      <c r="AO140" s="48">
        <v>9999</v>
      </c>
    </row>
    <row r="141" spans="1:41" ht="12.75" customHeight="1">
      <c r="A141" t="s">
        <v>362</v>
      </c>
      <c r="B141" t="s">
        <v>617</v>
      </c>
      <c r="C141" s="49">
        <v>18</v>
      </c>
      <c r="D141" s="49">
        <v>7069.250067323173</v>
      </c>
      <c r="E141" s="49">
        <v>3235</v>
      </c>
      <c r="F141" s="49">
        <v>80.98</v>
      </c>
      <c r="G141" s="49">
        <v>195.2737579345703</v>
      </c>
      <c r="H141" s="49" t="s">
        <v>164</v>
      </c>
      <c r="I141" s="49">
        <v>0.158</v>
      </c>
      <c r="J141" s="49">
        <v>0.35499998927116394</v>
      </c>
      <c r="K141" s="49">
        <v>7608.280384956564</v>
      </c>
      <c r="L141" s="60">
        <v>1.9514330494130308</v>
      </c>
      <c r="M141" s="49">
        <v>5.496994671519396</v>
      </c>
      <c r="N141" s="49"/>
      <c r="O141" s="49"/>
      <c r="P141" s="49">
        <v>3235.0006902901373</v>
      </c>
      <c r="Q141" s="49">
        <v>0</v>
      </c>
      <c r="R141" s="49">
        <v>0</v>
      </c>
      <c r="S141" s="49">
        <v>965.4088745117188</v>
      </c>
      <c r="T141" s="49">
        <v>0</v>
      </c>
      <c r="U141" s="49">
        <v>0</v>
      </c>
      <c r="V141" s="49">
        <v>3235.0006902901373</v>
      </c>
      <c r="W141" s="49">
        <v>1160.6826371996683</v>
      </c>
      <c r="X141" s="49">
        <v>4395.683327489805</v>
      </c>
      <c r="Y141" s="49">
        <v>0</v>
      </c>
      <c r="Z141" s="49">
        <v>0</v>
      </c>
      <c r="AA141" s="49">
        <v>35.66679000854492</v>
      </c>
      <c r="AB141" s="49">
        <v>12.796852111816406</v>
      </c>
      <c r="AC141" s="49">
        <v>48.46364171351994</v>
      </c>
      <c r="AD141" s="49">
        <v>2651.893650779579</v>
      </c>
      <c r="AE141" s="49">
        <v>69.79089337818999</v>
      </c>
      <c r="AF141" s="49">
        <v>396.97149658203125</v>
      </c>
      <c r="AG141" s="49">
        <v>3115.4912976480973</v>
      </c>
      <c r="AH141" s="49">
        <v>3235.0006902901373</v>
      </c>
      <c r="AI141" s="69">
        <v>0.9630573826457757</v>
      </c>
      <c r="AJ141" s="49">
        <v>1310.6270751953125</v>
      </c>
      <c r="AK141" s="49">
        <v>0</v>
      </c>
      <c r="AL141" s="49">
        <v>0</v>
      </c>
      <c r="AM141" s="49">
        <v>4426.1181640625</v>
      </c>
      <c r="AN141" s="49">
        <v>4395.683327489805</v>
      </c>
      <c r="AO141" s="48">
        <v>1.006923794746399</v>
      </c>
    </row>
    <row r="142" spans="1:41" ht="12.75" customHeight="1">
      <c r="A142" t="s">
        <v>362</v>
      </c>
      <c r="B142" t="s">
        <v>618</v>
      </c>
      <c r="C142" s="49">
        <v>18</v>
      </c>
      <c r="D142" s="49">
        <v>-2362.5773979107303</v>
      </c>
      <c r="E142" s="49">
        <v>0</v>
      </c>
      <c r="F142" s="49">
        <v>0</v>
      </c>
      <c r="G142" s="49">
        <v>0</v>
      </c>
      <c r="H142" s="49" t="s">
        <v>165</v>
      </c>
      <c r="I142" s="49">
        <v>0.17</v>
      </c>
      <c r="J142" s="49">
        <v>0</v>
      </c>
      <c r="K142" s="49">
        <v>-2542.7239245014234</v>
      </c>
      <c r="L142" s="60">
        <v>0</v>
      </c>
      <c r="M142" s="49">
        <v>-1.7074428716770234</v>
      </c>
      <c r="N142" s="49"/>
      <c r="O142" s="49"/>
      <c r="P142" s="49">
        <v>0</v>
      </c>
      <c r="Q142" s="49">
        <v>0</v>
      </c>
      <c r="R142" s="49">
        <v>0</v>
      </c>
      <c r="S142" s="49">
        <v>0</v>
      </c>
      <c r="T142" s="49">
        <v>0</v>
      </c>
      <c r="U142" s="49">
        <v>0</v>
      </c>
      <c r="V142" s="49">
        <v>0</v>
      </c>
      <c r="W142" s="49">
        <v>0</v>
      </c>
      <c r="X142" s="49">
        <v>0</v>
      </c>
      <c r="Y142" s="49">
        <v>0</v>
      </c>
      <c r="Z142" s="49">
        <v>0</v>
      </c>
      <c r="AA142" s="49">
        <v>0</v>
      </c>
      <c r="AB142" s="49">
        <v>0</v>
      </c>
      <c r="AC142" s="49">
        <v>0</v>
      </c>
      <c r="AD142" s="49">
        <v>-1736.4592735099918</v>
      </c>
      <c r="AE142" s="49">
        <v>0</v>
      </c>
      <c r="AF142" s="49">
        <v>-212.50978088378906</v>
      </c>
      <c r="AG142" s="49">
        <v>-1948.9690543937809</v>
      </c>
      <c r="AH142" s="49">
        <v>0</v>
      </c>
      <c r="AI142" s="48">
        <v>9999</v>
      </c>
      <c r="AJ142" s="49">
        <v>-407.09893798828125</v>
      </c>
      <c r="AK142" s="49">
        <v>0</v>
      </c>
      <c r="AL142" s="49">
        <v>0</v>
      </c>
      <c r="AM142" s="49">
        <v>-2356.06787109375</v>
      </c>
      <c r="AN142" s="49">
        <v>0</v>
      </c>
      <c r="AO142" s="48">
        <v>9999</v>
      </c>
    </row>
    <row r="143" spans="1:41" ht="12.75" customHeight="1">
      <c r="A143" t="s">
        <v>363</v>
      </c>
      <c r="B143" t="s">
        <v>617</v>
      </c>
      <c r="C143" s="49">
        <v>18</v>
      </c>
      <c r="D143" s="49">
        <v>1370.9267168970387</v>
      </c>
      <c r="E143" s="49">
        <v>3235</v>
      </c>
      <c r="F143" s="49">
        <v>80.98</v>
      </c>
      <c r="G143" s="49">
        <v>195.2737579345703</v>
      </c>
      <c r="H143" s="49" t="s">
        <v>160</v>
      </c>
      <c r="I143" s="49">
        <v>0.158</v>
      </c>
      <c r="J143" s="49">
        <v>0.35499998927116394</v>
      </c>
      <c r="K143" s="49">
        <v>1475.4598790604377</v>
      </c>
      <c r="L143" s="60">
        <v>0.3784378368566038</v>
      </c>
      <c r="M143" s="49">
        <v>1.0660221078698036</v>
      </c>
      <c r="N143" s="49"/>
      <c r="O143" s="49"/>
      <c r="P143" s="49">
        <v>3235.0006902901373</v>
      </c>
      <c r="Q143" s="49">
        <v>0</v>
      </c>
      <c r="R143" s="49">
        <v>0</v>
      </c>
      <c r="S143" s="49">
        <v>965.4088745117188</v>
      </c>
      <c r="T143" s="49">
        <v>0</v>
      </c>
      <c r="U143" s="49">
        <v>0</v>
      </c>
      <c r="V143" s="49">
        <v>3235.0006902901373</v>
      </c>
      <c r="W143" s="49">
        <v>1160.6826371996683</v>
      </c>
      <c r="X143" s="49">
        <v>4395.683327489805</v>
      </c>
      <c r="Y143" s="49">
        <v>0</v>
      </c>
      <c r="Z143" s="49">
        <v>0</v>
      </c>
      <c r="AA143" s="49">
        <v>183.9175262451172</v>
      </c>
      <c r="AB143" s="49">
        <v>65.98758697509766</v>
      </c>
      <c r="AC143" s="49">
        <v>249.90511762836812</v>
      </c>
      <c r="AD143" s="49">
        <v>486.03274679213354</v>
      </c>
      <c r="AE143" s="49">
        <v>13.534420117705997</v>
      </c>
      <c r="AF143" s="49">
        <v>74.1595458984375</v>
      </c>
      <c r="AG143" s="49">
        <v>573.1129799773244</v>
      </c>
      <c r="AH143" s="49">
        <v>3235.0006902901373</v>
      </c>
      <c r="AI143" s="69">
        <v>0.17716007965547717</v>
      </c>
      <c r="AJ143" s="49">
        <v>254.1675262451172</v>
      </c>
      <c r="AK143" s="49">
        <v>0</v>
      </c>
      <c r="AL143" s="49">
        <v>0</v>
      </c>
      <c r="AM143" s="49">
        <v>827.280517578125</v>
      </c>
      <c r="AN143" s="49">
        <v>4395.683327489805</v>
      </c>
      <c r="AO143" s="69">
        <v>0.18820293247699738</v>
      </c>
    </row>
    <row r="144" spans="1:41" ht="12.75" customHeight="1">
      <c r="A144" t="s">
        <v>363</v>
      </c>
      <c r="B144" t="s">
        <v>618</v>
      </c>
      <c r="C144" s="49">
        <v>18</v>
      </c>
      <c r="D144" s="49">
        <v>-1567.7792972459633</v>
      </c>
      <c r="E144" s="49">
        <v>0</v>
      </c>
      <c r="F144" s="49">
        <v>0</v>
      </c>
      <c r="G144" s="49">
        <v>0</v>
      </c>
      <c r="H144" s="49" t="s">
        <v>163</v>
      </c>
      <c r="I144" s="49">
        <v>0.17</v>
      </c>
      <c r="J144" s="49">
        <v>0</v>
      </c>
      <c r="K144" s="49">
        <v>-1687.322468660968</v>
      </c>
      <c r="L144" s="60">
        <v>0</v>
      </c>
      <c r="M144" s="49">
        <v>-1.1330395303928067</v>
      </c>
      <c r="N144" s="49"/>
      <c r="O144" s="49"/>
      <c r="P144" s="49">
        <v>0</v>
      </c>
      <c r="Q144" s="49">
        <v>0</v>
      </c>
      <c r="R144" s="49">
        <v>0</v>
      </c>
      <c r="S144" s="49">
        <v>0</v>
      </c>
      <c r="T144" s="49">
        <v>0</v>
      </c>
      <c r="U144" s="49">
        <v>0</v>
      </c>
      <c r="V144" s="49">
        <v>0</v>
      </c>
      <c r="W144" s="49">
        <v>0</v>
      </c>
      <c r="X144" s="49">
        <v>0</v>
      </c>
      <c r="Y144" s="49">
        <v>0</v>
      </c>
      <c r="Z144" s="49">
        <v>0</v>
      </c>
      <c r="AA144" s="49">
        <v>0</v>
      </c>
      <c r="AB144" s="49">
        <v>0</v>
      </c>
      <c r="AC144" s="49">
        <v>0</v>
      </c>
      <c r="AD144" s="49">
        <v>-1023.9922701967394</v>
      </c>
      <c r="AE144" s="49">
        <v>0</v>
      </c>
      <c r="AF144" s="49">
        <v>-128.1888427734375</v>
      </c>
      <c r="AG144" s="49">
        <v>-1152.1811129701769</v>
      </c>
      <c r="AH144" s="49">
        <v>0</v>
      </c>
      <c r="AI144" s="48">
        <v>9999</v>
      </c>
      <c r="AJ144" s="49">
        <v>-270.1462097167969</v>
      </c>
      <c r="AK144" s="49">
        <v>0</v>
      </c>
      <c r="AL144" s="49">
        <v>0</v>
      </c>
      <c r="AM144" s="49">
        <v>-1422.3272705078125</v>
      </c>
      <c r="AN144" s="49">
        <v>0</v>
      </c>
      <c r="AO144" s="48">
        <v>9999</v>
      </c>
    </row>
    <row r="145" spans="1:41" ht="12.75" customHeight="1">
      <c r="A145" t="s">
        <v>364</v>
      </c>
      <c r="B145" t="s">
        <v>617</v>
      </c>
      <c r="C145" s="49">
        <v>18</v>
      </c>
      <c r="D145" s="49">
        <v>1370.9267168970387</v>
      </c>
      <c r="E145" s="49">
        <v>3235</v>
      </c>
      <c r="F145" s="49">
        <v>80.98</v>
      </c>
      <c r="G145" s="49">
        <v>195.2737579345703</v>
      </c>
      <c r="H145" s="49" t="s">
        <v>160</v>
      </c>
      <c r="I145" s="49">
        <v>0.158</v>
      </c>
      <c r="J145" s="49">
        <v>0.35499998927116394</v>
      </c>
      <c r="K145" s="49">
        <v>1475.4598790604377</v>
      </c>
      <c r="L145" s="60">
        <v>0.3784378368566038</v>
      </c>
      <c r="M145" s="49">
        <v>1.0660221078698036</v>
      </c>
      <c r="N145" s="49"/>
      <c r="O145" s="49"/>
      <c r="P145" s="49">
        <v>3235.0006902901373</v>
      </c>
      <c r="Q145" s="49">
        <v>0</v>
      </c>
      <c r="R145" s="49">
        <v>0</v>
      </c>
      <c r="S145" s="49">
        <v>965.4088745117188</v>
      </c>
      <c r="T145" s="49">
        <v>0</v>
      </c>
      <c r="U145" s="49">
        <v>0</v>
      </c>
      <c r="V145" s="49">
        <v>3235.0006902901373</v>
      </c>
      <c r="W145" s="49">
        <v>1160.6826371996683</v>
      </c>
      <c r="X145" s="49">
        <v>4395.683327489805</v>
      </c>
      <c r="Y145" s="49">
        <v>0</v>
      </c>
      <c r="Z145" s="49">
        <v>0</v>
      </c>
      <c r="AA145" s="49">
        <v>183.9175262451172</v>
      </c>
      <c r="AB145" s="49">
        <v>65.98758697509766</v>
      </c>
      <c r="AC145" s="49">
        <v>249.90511762836812</v>
      </c>
      <c r="AD145" s="49">
        <v>486.03274679213354</v>
      </c>
      <c r="AE145" s="49">
        <v>13.534420117705997</v>
      </c>
      <c r="AF145" s="49">
        <v>74.1595458984375</v>
      </c>
      <c r="AG145" s="49">
        <v>573.1129799773244</v>
      </c>
      <c r="AH145" s="49">
        <v>3235.0006902901373</v>
      </c>
      <c r="AI145" s="69">
        <v>0.17716007965547717</v>
      </c>
      <c r="AJ145" s="49">
        <v>254.1675262451172</v>
      </c>
      <c r="AK145" s="49">
        <v>0</v>
      </c>
      <c r="AL145" s="49">
        <v>0</v>
      </c>
      <c r="AM145" s="49">
        <v>827.280517578125</v>
      </c>
      <c r="AN145" s="49">
        <v>4395.683327489805</v>
      </c>
      <c r="AO145" s="69">
        <v>0.18820293247699738</v>
      </c>
    </row>
    <row r="146" spans="1:41" ht="12.75" customHeight="1">
      <c r="A146" t="s">
        <v>364</v>
      </c>
      <c r="B146" t="s">
        <v>618</v>
      </c>
      <c r="C146" s="49">
        <v>18</v>
      </c>
      <c r="D146" s="49">
        <v>-2362.5773979107303</v>
      </c>
      <c r="E146" s="49">
        <v>0</v>
      </c>
      <c r="F146" s="49">
        <v>0</v>
      </c>
      <c r="G146" s="49">
        <v>0</v>
      </c>
      <c r="H146" s="49" t="s">
        <v>165</v>
      </c>
      <c r="I146" s="49">
        <v>0.17</v>
      </c>
      <c r="J146" s="49">
        <v>0</v>
      </c>
      <c r="K146" s="49">
        <v>-2542.7239245014234</v>
      </c>
      <c r="L146" s="60">
        <v>0</v>
      </c>
      <c r="M146" s="49">
        <v>-1.7074428716770234</v>
      </c>
      <c r="N146" s="49"/>
      <c r="O146" s="49"/>
      <c r="P146" s="49">
        <v>0</v>
      </c>
      <c r="Q146" s="49">
        <v>0</v>
      </c>
      <c r="R146" s="49">
        <v>0</v>
      </c>
      <c r="S146" s="49">
        <v>0</v>
      </c>
      <c r="T146" s="49">
        <v>0</v>
      </c>
      <c r="U146" s="49">
        <v>0</v>
      </c>
      <c r="V146" s="49">
        <v>0</v>
      </c>
      <c r="W146" s="49">
        <v>0</v>
      </c>
      <c r="X146" s="49">
        <v>0</v>
      </c>
      <c r="Y146" s="49">
        <v>0</v>
      </c>
      <c r="Z146" s="49">
        <v>0</v>
      </c>
      <c r="AA146" s="49">
        <v>0</v>
      </c>
      <c r="AB146" s="49">
        <v>0</v>
      </c>
      <c r="AC146" s="49">
        <v>0</v>
      </c>
      <c r="AD146" s="49">
        <v>-1736.4592735099918</v>
      </c>
      <c r="AE146" s="49">
        <v>0</v>
      </c>
      <c r="AF146" s="49">
        <v>-212.50978088378906</v>
      </c>
      <c r="AG146" s="49">
        <v>-1948.9690543937809</v>
      </c>
      <c r="AH146" s="49">
        <v>0</v>
      </c>
      <c r="AI146" s="48">
        <v>9999</v>
      </c>
      <c r="AJ146" s="49">
        <v>-407.09893798828125</v>
      </c>
      <c r="AK146" s="49">
        <v>0</v>
      </c>
      <c r="AL146" s="49">
        <v>0</v>
      </c>
      <c r="AM146" s="49">
        <v>-2356.06787109375</v>
      </c>
      <c r="AN146" s="49">
        <v>0</v>
      </c>
      <c r="AO146" s="48">
        <v>9999</v>
      </c>
    </row>
    <row r="147" spans="1:41" ht="12.75" customHeight="1">
      <c r="A147" t="s">
        <v>365</v>
      </c>
      <c r="B147" t="s">
        <v>617</v>
      </c>
      <c r="C147" s="49">
        <v>18</v>
      </c>
      <c r="D147" s="49">
        <v>4164.10198886551</v>
      </c>
      <c r="E147" s="49">
        <v>3235</v>
      </c>
      <c r="F147" s="49">
        <v>80.98</v>
      </c>
      <c r="G147" s="49">
        <v>195.2737579345703</v>
      </c>
      <c r="H147" s="49" t="s">
        <v>162</v>
      </c>
      <c r="I147" s="49">
        <v>0.158</v>
      </c>
      <c r="J147" s="49">
        <v>0.35499998927116394</v>
      </c>
      <c r="K147" s="49">
        <v>4481.614765516505</v>
      </c>
      <c r="L147" s="60">
        <v>1.1494806612882558</v>
      </c>
      <c r="M147" s="49">
        <v>3.2379737916280162</v>
      </c>
      <c r="N147" s="49"/>
      <c r="O147" s="49"/>
      <c r="P147" s="49">
        <v>3235.0006902901373</v>
      </c>
      <c r="Q147" s="49">
        <v>0</v>
      </c>
      <c r="R147" s="49">
        <v>0</v>
      </c>
      <c r="S147" s="49">
        <v>965.4088745117188</v>
      </c>
      <c r="T147" s="49">
        <v>0</v>
      </c>
      <c r="U147" s="49">
        <v>0</v>
      </c>
      <c r="V147" s="49">
        <v>3235.0006902901373</v>
      </c>
      <c r="W147" s="49">
        <v>1160.6826371996683</v>
      </c>
      <c r="X147" s="49">
        <v>4395.683327489805</v>
      </c>
      <c r="Y147" s="49">
        <v>0</v>
      </c>
      <c r="Z147" s="49">
        <v>0</v>
      </c>
      <c r="AA147" s="49">
        <v>60.55025863647461</v>
      </c>
      <c r="AB147" s="49">
        <v>21.724767684936523</v>
      </c>
      <c r="AC147" s="49">
        <v>82.27502673136188</v>
      </c>
      <c r="AD147" s="49">
        <v>1545.1337549965442</v>
      </c>
      <c r="AE147" s="49">
        <v>41.10993318289358</v>
      </c>
      <c r="AF147" s="49">
        <v>232.13890075683594</v>
      </c>
      <c r="AG147" s="49">
        <v>1816.5184148192307</v>
      </c>
      <c r="AH147" s="49">
        <v>3235.0006902901373</v>
      </c>
      <c r="AI147" s="69">
        <v>0.5615202557055136</v>
      </c>
      <c r="AJ147" s="49">
        <v>772.0174560546875</v>
      </c>
      <c r="AK147" s="49">
        <v>0</v>
      </c>
      <c r="AL147" s="49">
        <v>0</v>
      </c>
      <c r="AM147" s="49">
        <v>2588.535888671875</v>
      </c>
      <c r="AN147" s="49">
        <v>4395.683327489805</v>
      </c>
      <c r="AO147" s="69">
        <v>0.5888813138008118</v>
      </c>
    </row>
    <row r="148" spans="1:41" ht="12.75" customHeight="1">
      <c r="A148" t="s">
        <v>365</v>
      </c>
      <c r="B148" t="s">
        <v>618</v>
      </c>
      <c r="C148" s="49">
        <v>18</v>
      </c>
      <c r="D148" s="49">
        <v>-2362.5773979107303</v>
      </c>
      <c r="E148" s="49">
        <v>0</v>
      </c>
      <c r="F148" s="49">
        <v>0</v>
      </c>
      <c r="G148" s="49">
        <v>0</v>
      </c>
      <c r="H148" s="49" t="s">
        <v>165</v>
      </c>
      <c r="I148" s="49">
        <v>0.17</v>
      </c>
      <c r="J148" s="49">
        <v>0</v>
      </c>
      <c r="K148" s="49">
        <v>-2542.7239245014234</v>
      </c>
      <c r="L148" s="60">
        <v>0</v>
      </c>
      <c r="M148" s="49">
        <v>-1.7074428716770234</v>
      </c>
      <c r="N148" s="49"/>
      <c r="O148" s="49"/>
      <c r="P148" s="49">
        <v>0</v>
      </c>
      <c r="Q148" s="49">
        <v>0</v>
      </c>
      <c r="R148" s="49">
        <v>0</v>
      </c>
      <c r="S148" s="49">
        <v>0</v>
      </c>
      <c r="T148" s="49">
        <v>0</v>
      </c>
      <c r="U148" s="49">
        <v>0</v>
      </c>
      <c r="V148" s="49">
        <v>0</v>
      </c>
      <c r="W148" s="49">
        <v>0</v>
      </c>
      <c r="X148" s="49">
        <v>0</v>
      </c>
      <c r="Y148" s="49">
        <v>0</v>
      </c>
      <c r="Z148" s="49">
        <v>0</v>
      </c>
      <c r="AA148" s="49">
        <v>0</v>
      </c>
      <c r="AB148" s="49">
        <v>0</v>
      </c>
      <c r="AC148" s="49">
        <v>0</v>
      </c>
      <c r="AD148" s="49">
        <v>-1736.4592735099918</v>
      </c>
      <c r="AE148" s="49">
        <v>0</v>
      </c>
      <c r="AF148" s="49">
        <v>-212.50978088378906</v>
      </c>
      <c r="AG148" s="49">
        <v>-1948.9690543937809</v>
      </c>
      <c r="AH148" s="49">
        <v>0</v>
      </c>
      <c r="AI148" s="48">
        <v>9999</v>
      </c>
      <c r="AJ148" s="49">
        <v>-407.09893798828125</v>
      </c>
      <c r="AK148" s="49">
        <v>0</v>
      </c>
      <c r="AL148" s="49">
        <v>0</v>
      </c>
      <c r="AM148" s="49">
        <v>-2356.06787109375</v>
      </c>
      <c r="AN148" s="49">
        <v>0</v>
      </c>
      <c r="AO148" s="48">
        <v>9999</v>
      </c>
    </row>
    <row r="149" spans="1:41" ht="12.75" customHeight="1">
      <c r="A149" t="s">
        <v>366</v>
      </c>
      <c r="B149" t="s">
        <v>617</v>
      </c>
      <c r="C149" s="49">
        <v>18</v>
      </c>
      <c r="D149" s="49">
        <v>4164.10198886551</v>
      </c>
      <c r="E149" s="49">
        <v>3235</v>
      </c>
      <c r="F149" s="49">
        <v>80.98</v>
      </c>
      <c r="G149" s="49">
        <v>195.2737579345703</v>
      </c>
      <c r="H149" s="49" t="s">
        <v>162</v>
      </c>
      <c r="I149" s="49">
        <v>0.158</v>
      </c>
      <c r="J149" s="49">
        <v>0.35499998927116394</v>
      </c>
      <c r="K149" s="49">
        <v>4481.614765516505</v>
      </c>
      <c r="L149" s="60">
        <v>1.1494806612882558</v>
      </c>
      <c r="M149" s="49">
        <v>3.2379737916280162</v>
      </c>
      <c r="N149" s="49"/>
      <c r="O149" s="49"/>
      <c r="P149" s="49">
        <v>3235.0006902901373</v>
      </c>
      <c r="Q149" s="49">
        <v>0</v>
      </c>
      <c r="R149" s="49">
        <v>0</v>
      </c>
      <c r="S149" s="49">
        <v>965.4088745117188</v>
      </c>
      <c r="T149" s="49">
        <v>0</v>
      </c>
      <c r="U149" s="49">
        <v>0</v>
      </c>
      <c r="V149" s="49">
        <v>3235.0006902901373</v>
      </c>
      <c r="W149" s="49">
        <v>1160.6826371996683</v>
      </c>
      <c r="X149" s="49">
        <v>4395.683327489805</v>
      </c>
      <c r="Y149" s="49">
        <v>0</v>
      </c>
      <c r="Z149" s="49">
        <v>0</v>
      </c>
      <c r="AA149" s="49">
        <v>60.55025863647461</v>
      </c>
      <c r="AB149" s="49">
        <v>21.724767684936523</v>
      </c>
      <c r="AC149" s="49">
        <v>82.27502673136188</v>
      </c>
      <c r="AD149" s="49">
        <v>1545.1337549965442</v>
      </c>
      <c r="AE149" s="49">
        <v>41.10993318289358</v>
      </c>
      <c r="AF149" s="49">
        <v>232.13890075683594</v>
      </c>
      <c r="AG149" s="49">
        <v>1816.5184148192307</v>
      </c>
      <c r="AH149" s="49">
        <v>3235.0006902901373</v>
      </c>
      <c r="AI149" s="69">
        <v>0.5615202557055136</v>
      </c>
      <c r="AJ149" s="49">
        <v>772.0174560546875</v>
      </c>
      <c r="AK149" s="49">
        <v>0</v>
      </c>
      <c r="AL149" s="49">
        <v>0</v>
      </c>
      <c r="AM149" s="49">
        <v>2588.535888671875</v>
      </c>
      <c r="AN149" s="49">
        <v>4395.683327489805</v>
      </c>
      <c r="AO149" s="69">
        <v>0.5888813138008118</v>
      </c>
    </row>
    <row r="150" spans="1:41" ht="12.75" customHeight="1">
      <c r="A150" t="s">
        <v>366</v>
      </c>
      <c r="B150" t="s">
        <v>618</v>
      </c>
      <c r="C150" s="49">
        <v>18</v>
      </c>
      <c r="D150" s="49">
        <v>-1128.886704653371</v>
      </c>
      <c r="E150" s="49">
        <v>0</v>
      </c>
      <c r="F150" s="49">
        <v>0</v>
      </c>
      <c r="G150" s="49">
        <v>0</v>
      </c>
      <c r="H150" s="49" t="s">
        <v>161</v>
      </c>
      <c r="I150" s="49">
        <v>0.17</v>
      </c>
      <c r="J150" s="49">
        <v>0</v>
      </c>
      <c r="K150" s="49">
        <v>-1214.9643158831905</v>
      </c>
      <c r="L150" s="60">
        <v>0</v>
      </c>
      <c r="M150" s="49">
        <v>-0.8158503329862948</v>
      </c>
      <c r="N150" s="49"/>
      <c r="O150" s="49"/>
      <c r="P150" s="49">
        <v>0</v>
      </c>
      <c r="Q150" s="49">
        <v>0</v>
      </c>
      <c r="R150" s="49">
        <v>0</v>
      </c>
      <c r="S150" s="49">
        <v>0</v>
      </c>
      <c r="T150" s="49">
        <v>0</v>
      </c>
      <c r="U150" s="49">
        <v>0</v>
      </c>
      <c r="V150" s="49">
        <v>0</v>
      </c>
      <c r="W150" s="49">
        <v>0</v>
      </c>
      <c r="X150" s="49">
        <v>0</v>
      </c>
      <c r="Y150" s="49">
        <v>0</v>
      </c>
      <c r="Z150" s="49">
        <v>0</v>
      </c>
      <c r="AA150" s="49">
        <v>0</v>
      </c>
      <c r="AB150" s="49">
        <v>0</v>
      </c>
      <c r="AC150" s="49">
        <v>0</v>
      </c>
      <c r="AD150" s="49">
        <v>-704.4046895416124</v>
      </c>
      <c r="AE150" s="49">
        <v>0</v>
      </c>
      <c r="AF150" s="49">
        <v>-89.0103988647461</v>
      </c>
      <c r="AG150" s="49">
        <v>-793.4150884063584</v>
      </c>
      <c r="AH150" s="49">
        <v>0</v>
      </c>
      <c r="AI150" s="48">
        <v>9999</v>
      </c>
      <c r="AJ150" s="49">
        <v>-194.52005004882812</v>
      </c>
      <c r="AK150" s="49">
        <v>0</v>
      </c>
      <c r="AL150" s="49">
        <v>0</v>
      </c>
      <c r="AM150" s="49">
        <v>-987.9351196289062</v>
      </c>
      <c r="AN150" s="49">
        <v>0</v>
      </c>
      <c r="AO150" s="48">
        <v>9999</v>
      </c>
    </row>
    <row r="151" spans="1:41" ht="12.75" customHeight="1">
      <c r="A151" t="s">
        <v>367</v>
      </c>
      <c r="B151" t="s">
        <v>617</v>
      </c>
      <c r="C151" s="49">
        <v>18</v>
      </c>
      <c r="D151" s="49">
        <v>7069.250067323173</v>
      </c>
      <c r="E151" s="49">
        <v>3235</v>
      </c>
      <c r="F151" s="49">
        <v>80.98</v>
      </c>
      <c r="G151" s="49">
        <v>195.2737579345703</v>
      </c>
      <c r="H151" s="49" t="s">
        <v>164</v>
      </c>
      <c r="I151" s="49">
        <v>0.158</v>
      </c>
      <c r="J151" s="49">
        <v>0.35499998927116394</v>
      </c>
      <c r="K151" s="49">
        <v>7608.280384956564</v>
      </c>
      <c r="L151" s="60">
        <v>1.9514330494130308</v>
      </c>
      <c r="M151" s="49">
        <v>5.496994671519396</v>
      </c>
      <c r="N151" s="49"/>
      <c r="O151" s="49"/>
      <c r="P151" s="49">
        <v>3235.0006902901373</v>
      </c>
      <c r="Q151" s="49">
        <v>0</v>
      </c>
      <c r="R151" s="49">
        <v>0</v>
      </c>
      <c r="S151" s="49">
        <v>965.4088745117188</v>
      </c>
      <c r="T151" s="49">
        <v>0</v>
      </c>
      <c r="U151" s="49">
        <v>0</v>
      </c>
      <c r="V151" s="49">
        <v>3235.0006902901373</v>
      </c>
      <c r="W151" s="49">
        <v>1160.6826371996683</v>
      </c>
      <c r="X151" s="49">
        <v>4395.683327489805</v>
      </c>
      <c r="Y151" s="49">
        <v>0</v>
      </c>
      <c r="Z151" s="49">
        <v>0</v>
      </c>
      <c r="AA151" s="49">
        <v>35.66679000854492</v>
      </c>
      <c r="AB151" s="49">
        <v>12.796852111816406</v>
      </c>
      <c r="AC151" s="49">
        <v>48.46364171351994</v>
      </c>
      <c r="AD151" s="49">
        <v>2651.893650779579</v>
      </c>
      <c r="AE151" s="49">
        <v>69.79089337818999</v>
      </c>
      <c r="AF151" s="49">
        <v>396.97149658203125</v>
      </c>
      <c r="AG151" s="49">
        <v>3115.4912976480973</v>
      </c>
      <c r="AH151" s="49">
        <v>3235.0006902901373</v>
      </c>
      <c r="AI151" s="69">
        <v>0.9630573826457757</v>
      </c>
      <c r="AJ151" s="49">
        <v>1310.6270751953125</v>
      </c>
      <c r="AK151" s="49">
        <v>0</v>
      </c>
      <c r="AL151" s="49">
        <v>0</v>
      </c>
      <c r="AM151" s="49">
        <v>4426.1181640625</v>
      </c>
      <c r="AN151" s="49">
        <v>4395.683327489805</v>
      </c>
      <c r="AO151" s="48">
        <v>1.006923794746399</v>
      </c>
    </row>
    <row r="152" spans="1:41" ht="12.75" customHeight="1">
      <c r="A152" t="s">
        <v>367</v>
      </c>
      <c r="B152" t="s">
        <v>618</v>
      </c>
      <c r="C152" s="49">
        <v>18</v>
      </c>
      <c r="D152" s="49">
        <v>-1128.886704653371</v>
      </c>
      <c r="E152" s="49">
        <v>0</v>
      </c>
      <c r="F152" s="49">
        <v>0</v>
      </c>
      <c r="G152" s="49">
        <v>0</v>
      </c>
      <c r="H152" s="49" t="s">
        <v>161</v>
      </c>
      <c r="I152" s="49">
        <v>0.17</v>
      </c>
      <c r="J152" s="49">
        <v>0</v>
      </c>
      <c r="K152" s="49">
        <v>-1214.9643158831905</v>
      </c>
      <c r="L152" s="60">
        <v>0</v>
      </c>
      <c r="M152" s="49">
        <v>-0.8158503329862948</v>
      </c>
      <c r="N152" s="49"/>
      <c r="O152" s="49"/>
      <c r="P152" s="49">
        <v>0</v>
      </c>
      <c r="Q152" s="49">
        <v>0</v>
      </c>
      <c r="R152" s="49">
        <v>0</v>
      </c>
      <c r="S152" s="49">
        <v>0</v>
      </c>
      <c r="T152" s="49">
        <v>0</v>
      </c>
      <c r="U152" s="49">
        <v>0</v>
      </c>
      <c r="V152" s="49">
        <v>0</v>
      </c>
      <c r="W152" s="49">
        <v>0</v>
      </c>
      <c r="X152" s="49">
        <v>0</v>
      </c>
      <c r="Y152" s="49">
        <v>0</v>
      </c>
      <c r="Z152" s="49">
        <v>0</v>
      </c>
      <c r="AA152" s="49">
        <v>0</v>
      </c>
      <c r="AB152" s="49">
        <v>0</v>
      </c>
      <c r="AC152" s="49">
        <v>0</v>
      </c>
      <c r="AD152" s="49">
        <v>-704.4046895416124</v>
      </c>
      <c r="AE152" s="49">
        <v>0</v>
      </c>
      <c r="AF152" s="49">
        <v>-89.0103988647461</v>
      </c>
      <c r="AG152" s="49">
        <v>-793.4150884063584</v>
      </c>
      <c r="AH152" s="49">
        <v>0</v>
      </c>
      <c r="AI152" s="48">
        <v>9999</v>
      </c>
      <c r="AJ152" s="49">
        <v>-194.52005004882812</v>
      </c>
      <c r="AK152" s="49">
        <v>0</v>
      </c>
      <c r="AL152" s="49">
        <v>0</v>
      </c>
      <c r="AM152" s="49">
        <v>-987.9351196289062</v>
      </c>
      <c r="AN152" s="49">
        <v>0</v>
      </c>
      <c r="AO152" s="48">
        <v>9999</v>
      </c>
    </row>
    <row r="153" spans="1:41" ht="12.75" customHeight="1">
      <c r="A153" t="s">
        <v>368</v>
      </c>
      <c r="B153" t="s">
        <v>617</v>
      </c>
      <c r="C153" s="49">
        <v>18</v>
      </c>
      <c r="D153" s="49">
        <v>7069.250067323173</v>
      </c>
      <c r="E153" s="49">
        <v>3235</v>
      </c>
      <c r="F153" s="49">
        <v>80.98</v>
      </c>
      <c r="G153" s="49">
        <v>195.2737579345703</v>
      </c>
      <c r="H153" s="49" t="s">
        <v>164</v>
      </c>
      <c r="I153" s="49">
        <v>0.158</v>
      </c>
      <c r="J153" s="49">
        <v>0.35499998927116394</v>
      </c>
      <c r="K153" s="49">
        <v>7608.280384956564</v>
      </c>
      <c r="L153" s="60">
        <v>1.9514330494130308</v>
      </c>
      <c r="M153" s="49">
        <v>5.496994671519396</v>
      </c>
      <c r="N153" s="49"/>
      <c r="O153" s="49"/>
      <c r="P153" s="49">
        <v>3235.0006902901373</v>
      </c>
      <c r="Q153" s="49">
        <v>0</v>
      </c>
      <c r="R153" s="49">
        <v>0</v>
      </c>
      <c r="S153" s="49">
        <v>965.4088745117188</v>
      </c>
      <c r="T153" s="49">
        <v>0</v>
      </c>
      <c r="U153" s="49">
        <v>0</v>
      </c>
      <c r="V153" s="49">
        <v>3235.0006902901373</v>
      </c>
      <c r="W153" s="49">
        <v>1160.6826371996683</v>
      </c>
      <c r="X153" s="49">
        <v>4395.683327489805</v>
      </c>
      <c r="Y153" s="49">
        <v>0</v>
      </c>
      <c r="Z153" s="49">
        <v>0</v>
      </c>
      <c r="AA153" s="49">
        <v>35.66679000854492</v>
      </c>
      <c r="AB153" s="49">
        <v>12.796852111816406</v>
      </c>
      <c r="AC153" s="49">
        <v>48.46364171351994</v>
      </c>
      <c r="AD153" s="49">
        <v>2651.893650779579</v>
      </c>
      <c r="AE153" s="49">
        <v>69.79089337818999</v>
      </c>
      <c r="AF153" s="49">
        <v>396.97149658203125</v>
      </c>
      <c r="AG153" s="49">
        <v>3115.4912976480973</v>
      </c>
      <c r="AH153" s="49">
        <v>3235.0006902901373</v>
      </c>
      <c r="AI153" s="69">
        <v>0.9630573826457757</v>
      </c>
      <c r="AJ153" s="49">
        <v>1310.6270751953125</v>
      </c>
      <c r="AK153" s="49">
        <v>0</v>
      </c>
      <c r="AL153" s="49">
        <v>0</v>
      </c>
      <c r="AM153" s="49">
        <v>4426.1181640625</v>
      </c>
      <c r="AN153" s="49">
        <v>4395.683327489805</v>
      </c>
      <c r="AO153" s="48">
        <v>1.006923794746399</v>
      </c>
    </row>
    <row r="154" spans="1:41" ht="12.75" customHeight="1">
      <c r="A154" t="s">
        <v>368</v>
      </c>
      <c r="B154" t="s">
        <v>618</v>
      </c>
      <c r="C154" s="49">
        <v>18</v>
      </c>
      <c r="D154" s="49">
        <v>-1567.7792972459633</v>
      </c>
      <c r="E154" s="49">
        <v>0</v>
      </c>
      <c r="F154" s="49">
        <v>0</v>
      </c>
      <c r="G154" s="49">
        <v>0</v>
      </c>
      <c r="H154" s="49" t="s">
        <v>163</v>
      </c>
      <c r="I154" s="49">
        <v>0.17</v>
      </c>
      <c r="J154" s="49">
        <v>0</v>
      </c>
      <c r="K154" s="49">
        <v>-1687.322468660968</v>
      </c>
      <c r="L154" s="60">
        <v>0</v>
      </c>
      <c r="M154" s="49">
        <v>-1.1330395303928067</v>
      </c>
      <c r="N154" s="49"/>
      <c r="O154" s="49"/>
      <c r="P154" s="49">
        <v>0</v>
      </c>
      <c r="Q154" s="49">
        <v>0</v>
      </c>
      <c r="R154" s="49">
        <v>0</v>
      </c>
      <c r="S154" s="49">
        <v>0</v>
      </c>
      <c r="T154" s="49">
        <v>0</v>
      </c>
      <c r="U154" s="49">
        <v>0</v>
      </c>
      <c r="V154" s="49">
        <v>0</v>
      </c>
      <c r="W154" s="49">
        <v>0</v>
      </c>
      <c r="X154" s="49">
        <v>0</v>
      </c>
      <c r="Y154" s="49">
        <v>0</v>
      </c>
      <c r="Z154" s="49">
        <v>0</v>
      </c>
      <c r="AA154" s="49">
        <v>0</v>
      </c>
      <c r="AB154" s="49">
        <v>0</v>
      </c>
      <c r="AC154" s="49">
        <v>0</v>
      </c>
      <c r="AD154" s="49">
        <v>-1023.9922701967394</v>
      </c>
      <c r="AE154" s="49">
        <v>0</v>
      </c>
      <c r="AF154" s="49">
        <v>-128.1888427734375</v>
      </c>
      <c r="AG154" s="49">
        <v>-1152.1811129701769</v>
      </c>
      <c r="AH154" s="49">
        <v>0</v>
      </c>
      <c r="AI154" s="48">
        <v>9999</v>
      </c>
      <c r="AJ154" s="49">
        <v>-270.1462097167969</v>
      </c>
      <c r="AK154" s="49">
        <v>0</v>
      </c>
      <c r="AL154" s="49">
        <v>0</v>
      </c>
      <c r="AM154" s="49">
        <v>-1422.3272705078125</v>
      </c>
      <c r="AN154" s="49">
        <v>0</v>
      </c>
      <c r="AO154" s="48">
        <v>9999</v>
      </c>
    </row>
    <row r="155" spans="1:41" ht="12.75" customHeight="1">
      <c r="A155" t="s">
        <v>369</v>
      </c>
      <c r="B155" t="s">
        <v>619</v>
      </c>
      <c r="C155" s="49">
        <v>18</v>
      </c>
      <c r="D155" s="49">
        <v>2987.61647359255</v>
      </c>
      <c r="E155" s="49">
        <v>2850</v>
      </c>
      <c r="F155" s="49">
        <v>80.98</v>
      </c>
      <c r="G155" s="49">
        <v>195.2737579345703</v>
      </c>
      <c r="H155" s="49" t="s">
        <v>160</v>
      </c>
      <c r="I155" s="49">
        <v>0.158</v>
      </c>
      <c r="J155" s="49">
        <v>0.35499998927116394</v>
      </c>
      <c r="K155" s="49">
        <v>3215.422229703982</v>
      </c>
      <c r="L155" s="60">
        <v>0.8247173985948613</v>
      </c>
      <c r="M155" s="49">
        <v>2.323147671886005</v>
      </c>
      <c r="N155" s="49"/>
      <c r="O155" s="49"/>
      <c r="P155" s="49">
        <v>2850.0006081381425</v>
      </c>
      <c r="Q155" s="49">
        <v>0</v>
      </c>
      <c r="R155" s="49">
        <v>0</v>
      </c>
      <c r="S155" s="49">
        <v>965.4088745117188</v>
      </c>
      <c r="T155" s="49">
        <v>0</v>
      </c>
      <c r="U155" s="49">
        <v>0</v>
      </c>
      <c r="V155" s="49">
        <v>2850.0006081381425</v>
      </c>
      <c r="W155" s="49">
        <v>1160.6826371996683</v>
      </c>
      <c r="X155" s="49">
        <v>4010.6832453378106</v>
      </c>
      <c r="Y155" s="49">
        <v>0</v>
      </c>
      <c r="Z155" s="49">
        <v>0</v>
      </c>
      <c r="AA155" s="49">
        <v>74.3503646850586</v>
      </c>
      <c r="AB155" s="49">
        <v>30.279705047607422</v>
      </c>
      <c r="AC155" s="49">
        <v>104.63006874847227</v>
      </c>
      <c r="AD155" s="49">
        <v>1059.195523089854</v>
      </c>
      <c r="AE155" s="49">
        <v>29.495126184208523</v>
      </c>
      <c r="AF155" s="49">
        <v>161.61351013183594</v>
      </c>
      <c r="AG155" s="49">
        <v>1248.96667119917</v>
      </c>
      <c r="AH155" s="49">
        <v>2850.0006081381425</v>
      </c>
      <c r="AI155" s="69">
        <v>0.4382338262078824</v>
      </c>
      <c r="AJ155" s="49">
        <v>553.8991088867188</v>
      </c>
      <c r="AK155" s="49">
        <v>0</v>
      </c>
      <c r="AL155" s="49">
        <v>0</v>
      </c>
      <c r="AM155" s="49">
        <v>1802.86572265625</v>
      </c>
      <c r="AN155" s="49">
        <v>4010.6832453378106</v>
      </c>
      <c r="AO155" s="69">
        <v>0.44951584935188293</v>
      </c>
    </row>
    <row r="156" spans="1:41" ht="12.75" customHeight="1">
      <c r="A156" t="s">
        <v>369</v>
      </c>
      <c r="B156" t="s">
        <v>620</v>
      </c>
      <c r="C156" s="49">
        <v>18</v>
      </c>
      <c r="D156" s="49">
        <v>-1261.1390004462291</v>
      </c>
      <c r="E156" s="49">
        <v>0</v>
      </c>
      <c r="F156" s="49">
        <v>0</v>
      </c>
      <c r="G156" s="49">
        <v>0</v>
      </c>
      <c r="H156" s="49" t="s">
        <v>161</v>
      </c>
      <c r="I156" s="49">
        <v>0.17</v>
      </c>
      <c r="J156" s="49">
        <v>0</v>
      </c>
      <c r="K156" s="49">
        <v>-1357.300849230254</v>
      </c>
      <c r="L156" s="60">
        <v>0</v>
      </c>
      <c r="M156" s="49">
        <v>-0.9114295254030713</v>
      </c>
      <c r="N156" s="49"/>
      <c r="O156" s="49"/>
      <c r="P156" s="49">
        <v>0</v>
      </c>
      <c r="Q156" s="49">
        <v>0</v>
      </c>
      <c r="R156" s="49">
        <v>0</v>
      </c>
      <c r="S156" s="49">
        <v>0</v>
      </c>
      <c r="T156" s="49">
        <v>0</v>
      </c>
      <c r="U156" s="49">
        <v>0</v>
      </c>
      <c r="V156" s="49">
        <v>0</v>
      </c>
      <c r="W156" s="49">
        <v>0</v>
      </c>
      <c r="X156" s="49">
        <v>0</v>
      </c>
      <c r="Y156" s="49">
        <v>0</v>
      </c>
      <c r="Z156" s="49">
        <v>0</v>
      </c>
      <c r="AA156" s="49">
        <v>0</v>
      </c>
      <c r="AB156" s="49">
        <v>0</v>
      </c>
      <c r="AC156" s="49">
        <v>0</v>
      </c>
      <c r="AD156" s="49">
        <v>-786.9277071084969</v>
      </c>
      <c r="AE156" s="49">
        <v>0</v>
      </c>
      <c r="AF156" s="49">
        <v>-99.43822479248047</v>
      </c>
      <c r="AG156" s="49">
        <v>-886.3659319009773</v>
      </c>
      <c r="AH156" s="49">
        <v>0</v>
      </c>
      <c r="AI156" s="48">
        <v>9999</v>
      </c>
      <c r="AJ156" s="49">
        <v>-217.30862426757812</v>
      </c>
      <c r="AK156" s="49">
        <v>0</v>
      </c>
      <c r="AL156" s="49">
        <v>0</v>
      </c>
      <c r="AM156" s="49">
        <v>-1103.674560546875</v>
      </c>
      <c r="AN156" s="49">
        <v>0</v>
      </c>
      <c r="AO156" s="48">
        <v>9999</v>
      </c>
    </row>
    <row r="157" spans="1:41" ht="12.75" customHeight="1">
      <c r="A157" t="s">
        <v>370</v>
      </c>
      <c r="B157" t="s">
        <v>619</v>
      </c>
      <c r="C157" s="49">
        <v>18</v>
      </c>
      <c r="D157" s="49">
        <v>3909.9652008406183</v>
      </c>
      <c r="E157" s="49">
        <v>2850</v>
      </c>
      <c r="F157" s="49">
        <v>80.98</v>
      </c>
      <c r="G157" s="49">
        <v>195.2737579345703</v>
      </c>
      <c r="H157" s="49" t="s">
        <v>162</v>
      </c>
      <c r="I157" s="49">
        <v>0.158</v>
      </c>
      <c r="J157" s="49">
        <v>0.35499998927116394</v>
      </c>
      <c r="K157" s="49">
        <v>4208.100047404715</v>
      </c>
      <c r="L157" s="60">
        <v>1.0793274028095616</v>
      </c>
      <c r="M157" s="49">
        <v>3.040358973039647</v>
      </c>
      <c r="N157" s="49"/>
      <c r="O157" s="49"/>
      <c r="P157" s="49">
        <v>2850.0006081381425</v>
      </c>
      <c r="Q157" s="49">
        <v>0</v>
      </c>
      <c r="R157" s="49">
        <v>0</v>
      </c>
      <c r="S157" s="49">
        <v>965.4088745117188</v>
      </c>
      <c r="T157" s="49">
        <v>0</v>
      </c>
      <c r="U157" s="49">
        <v>0</v>
      </c>
      <c r="V157" s="49">
        <v>2850.0006081381425</v>
      </c>
      <c r="W157" s="49">
        <v>1160.6826371996683</v>
      </c>
      <c r="X157" s="49">
        <v>4010.6832453378106</v>
      </c>
      <c r="Y157" s="49">
        <v>0</v>
      </c>
      <c r="Z157" s="49">
        <v>0</v>
      </c>
      <c r="AA157" s="49">
        <v>56.811344146728516</v>
      </c>
      <c r="AB157" s="49">
        <v>23.136816024780273</v>
      </c>
      <c r="AC157" s="49">
        <v>79.94815835160142</v>
      </c>
      <c r="AD157" s="49">
        <v>1450.8336320375886</v>
      </c>
      <c r="AE157" s="49">
        <v>38.600977733926555</v>
      </c>
      <c r="AF157" s="49">
        <v>217.97137451171875</v>
      </c>
      <c r="AG157" s="49">
        <v>1705.6555814483763</v>
      </c>
      <c r="AH157" s="49">
        <v>2850.0006081381425</v>
      </c>
      <c r="AI157" s="69">
        <v>0.5984755149096801</v>
      </c>
      <c r="AJ157" s="49">
        <v>724.9010009765625</v>
      </c>
      <c r="AK157" s="49">
        <v>0</v>
      </c>
      <c r="AL157" s="49">
        <v>0</v>
      </c>
      <c r="AM157" s="49">
        <v>2430.556640625</v>
      </c>
      <c r="AN157" s="49">
        <v>4010.6832453378106</v>
      </c>
      <c r="AO157" s="69">
        <v>0.6060205698013306</v>
      </c>
    </row>
    <row r="158" spans="1:41" ht="12.75" customHeight="1">
      <c r="A158" t="s">
        <v>370</v>
      </c>
      <c r="B158" t="s">
        <v>620</v>
      </c>
      <c r="C158" s="49">
        <v>18</v>
      </c>
      <c r="D158" s="49">
        <v>-1596.8396663577382</v>
      </c>
      <c r="E158" s="49">
        <v>0</v>
      </c>
      <c r="F158" s="49">
        <v>0</v>
      </c>
      <c r="G158" s="49">
        <v>0</v>
      </c>
      <c r="H158" s="49" t="s">
        <v>163</v>
      </c>
      <c r="I158" s="49">
        <v>0.17</v>
      </c>
      <c r="J158" s="49">
        <v>0</v>
      </c>
      <c r="K158" s="49">
        <v>-1718.5986909175158</v>
      </c>
      <c r="L158" s="60">
        <v>0</v>
      </c>
      <c r="M158" s="49">
        <v>-1.1540415598425433</v>
      </c>
      <c r="N158" s="49"/>
      <c r="O158" s="49"/>
      <c r="P158" s="49">
        <v>0</v>
      </c>
      <c r="Q158" s="49">
        <v>0</v>
      </c>
      <c r="R158" s="49">
        <v>0</v>
      </c>
      <c r="S158" s="49">
        <v>0</v>
      </c>
      <c r="T158" s="49">
        <v>0</v>
      </c>
      <c r="U158" s="49">
        <v>0</v>
      </c>
      <c r="V158" s="49">
        <v>0</v>
      </c>
      <c r="W158" s="49">
        <v>0</v>
      </c>
      <c r="X158" s="49">
        <v>0</v>
      </c>
      <c r="Y158" s="49">
        <v>0</v>
      </c>
      <c r="Z158" s="49">
        <v>0</v>
      </c>
      <c r="AA158" s="49">
        <v>0</v>
      </c>
      <c r="AB158" s="49">
        <v>0</v>
      </c>
      <c r="AC158" s="49">
        <v>0</v>
      </c>
      <c r="AD158" s="49">
        <v>-1042.9729987927824</v>
      </c>
      <c r="AE158" s="49">
        <v>0</v>
      </c>
      <c r="AF158" s="49">
        <v>-130.56495666503906</v>
      </c>
      <c r="AG158" s="49">
        <v>-1173.5379554578215</v>
      </c>
      <c r="AH158" s="49">
        <v>0</v>
      </c>
      <c r="AI158" s="48">
        <v>9999</v>
      </c>
      <c r="AJ158" s="49">
        <v>-275.1536560058594</v>
      </c>
      <c r="AK158" s="49">
        <v>0</v>
      </c>
      <c r="AL158" s="49">
        <v>0</v>
      </c>
      <c r="AM158" s="49">
        <v>-1448.691650390625</v>
      </c>
      <c r="AN158" s="49">
        <v>0</v>
      </c>
      <c r="AO158" s="48">
        <v>9999</v>
      </c>
    </row>
    <row r="159" spans="1:41" ht="12.75" customHeight="1">
      <c r="A159" t="s">
        <v>371</v>
      </c>
      <c r="B159" t="s">
        <v>619</v>
      </c>
      <c r="C159" s="49">
        <v>18</v>
      </c>
      <c r="D159" s="49">
        <v>4422.571318747492</v>
      </c>
      <c r="E159" s="49">
        <v>2850</v>
      </c>
      <c r="F159" s="49">
        <v>80.98</v>
      </c>
      <c r="G159" s="49">
        <v>195.2737579345703</v>
      </c>
      <c r="H159" s="49" t="s">
        <v>164</v>
      </c>
      <c r="I159" s="49">
        <v>0.158</v>
      </c>
      <c r="J159" s="49">
        <v>0.35499998927116394</v>
      </c>
      <c r="K159" s="49">
        <v>4759.792381801989</v>
      </c>
      <c r="L159" s="60">
        <v>1.2208298974572813</v>
      </c>
      <c r="M159" s="49">
        <v>3.4389575615585724</v>
      </c>
      <c r="N159" s="49"/>
      <c r="O159" s="49"/>
      <c r="P159" s="49">
        <v>2850.0006081381425</v>
      </c>
      <c r="Q159" s="49">
        <v>0</v>
      </c>
      <c r="R159" s="49">
        <v>0</v>
      </c>
      <c r="S159" s="49">
        <v>965.4088745117188</v>
      </c>
      <c r="T159" s="49">
        <v>0</v>
      </c>
      <c r="U159" s="49">
        <v>0</v>
      </c>
      <c r="V159" s="49">
        <v>2850.0006081381425</v>
      </c>
      <c r="W159" s="49">
        <v>1160.6826371996683</v>
      </c>
      <c r="X159" s="49">
        <v>4010.6832453378106</v>
      </c>
      <c r="Y159" s="49">
        <v>0</v>
      </c>
      <c r="Z159" s="49">
        <v>0</v>
      </c>
      <c r="AA159" s="49">
        <v>50.22652053833008</v>
      </c>
      <c r="AB159" s="49">
        <v>20.455101013183594</v>
      </c>
      <c r="AC159" s="49">
        <v>70.68162263454148</v>
      </c>
      <c r="AD159" s="49">
        <v>1659.042853006235</v>
      </c>
      <c r="AE159" s="49">
        <v>43.66166148102073</v>
      </c>
      <c r="AF159" s="49">
        <v>248.3480987548828</v>
      </c>
      <c r="AG159" s="49">
        <v>1949.07272826208</v>
      </c>
      <c r="AH159" s="49">
        <v>2850.0006081381425</v>
      </c>
      <c r="AI159" s="69">
        <v>0.6838850218826362</v>
      </c>
      <c r="AJ159" s="49">
        <v>819.9373779296875</v>
      </c>
      <c r="AK159" s="49">
        <v>0</v>
      </c>
      <c r="AL159" s="49">
        <v>0</v>
      </c>
      <c r="AM159" s="49">
        <v>2769.010009765625</v>
      </c>
      <c r="AN159" s="49">
        <v>4010.6832453378106</v>
      </c>
      <c r="AO159" s="69">
        <v>0.6904085278511047</v>
      </c>
    </row>
    <row r="160" spans="1:41" ht="12.75" customHeight="1">
      <c r="A160" t="s">
        <v>371</v>
      </c>
      <c r="B160" t="s">
        <v>620</v>
      </c>
      <c r="C160" s="49">
        <v>18</v>
      </c>
      <c r="D160" s="49">
        <v>-2317.0270826897327</v>
      </c>
      <c r="E160" s="49">
        <v>0</v>
      </c>
      <c r="F160" s="49">
        <v>0</v>
      </c>
      <c r="G160" s="49">
        <v>0</v>
      </c>
      <c r="H160" s="49" t="s">
        <v>165</v>
      </c>
      <c r="I160" s="49">
        <v>0.17</v>
      </c>
      <c r="J160" s="49">
        <v>0</v>
      </c>
      <c r="K160" s="49">
        <v>-2493.700397744825</v>
      </c>
      <c r="L160" s="60">
        <v>0</v>
      </c>
      <c r="M160" s="49">
        <v>-1.674523501037352</v>
      </c>
      <c r="N160" s="49"/>
      <c r="O160" s="49"/>
      <c r="P160" s="49">
        <v>0</v>
      </c>
      <c r="Q160" s="49">
        <v>0</v>
      </c>
      <c r="R160" s="49">
        <v>0</v>
      </c>
      <c r="S160" s="49">
        <v>0</v>
      </c>
      <c r="T160" s="49">
        <v>0</v>
      </c>
      <c r="U160" s="49">
        <v>0</v>
      </c>
      <c r="V160" s="49">
        <v>0</v>
      </c>
      <c r="W160" s="49">
        <v>0</v>
      </c>
      <c r="X160" s="49">
        <v>0</v>
      </c>
      <c r="Y160" s="49">
        <v>0</v>
      </c>
      <c r="Z160" s="49">
        <v>0</v>
      </c>
      <c r="AA160" s="49">
        <v>0</v>
      </c>
      <c r="AB160" s="49">
        <v>0</v>
      </c>
      <c r="AC160" s="49">
        <v>0</v>
      </c>
      <c r="AD160" s="49">
        <v>-1702.9804688169668</v>
      </c>
      <c r="AE160" s="49">
        <v>0</v>
      </c>
      <c r="AF160" s="49">
        <v>-208.41261291503906</v>
      </c>
      <c r="AG160" s="49">
        <v>-1911.3930817320058</v>
      </c>
      <c r="AH160" s="49">
        <v>0</v>
      </c>
      <c r="AI160" s="48">
        <v>9999</v>
      </c>
      <c r="AJ160" s="49">
        <v>-399.2501220703125</v>
      </c>
      <c r="AK160" s="49">
        <v>0</v>
      </c>
      <c r="AL160" s="49">
        <v>0</v>
      </c>
      <c r="AM160" s="49">
        <v>-2310.643310546875</v>
      </c>
      <c r="AN160" s="49">
        <v>0</v>
      </c>
      <c r="AO160" s="48">
        <v>9999</v>
      </c>
    </row>
    <row r="161" spans="1:41" ht="12.75" customHeight="1">
      <c r="A161" t="s">
        <v>372</v>
      </c>
      <c r="B161" t="s">
        <v>619</v>
      </c>
      <c r="C161" s="49">
        <v>18</v>
      </c>
      <c r="D161" s="49">
        <v>2987.61647359255</v>
      </c>
      <c r="E161" s="49">
        <v>2850</v>
      </c>
      <c r="F161" s="49">
        <v>80.98</v>
      </c>
      <c r="G161" s="49">
        <v>195.2737579345703</v>
      </c>
      <c r="H161" s="49" t="s">
        <v>160</v>
      </c>
      <c r="I161" s="49">
        <v>0.158</v>
      </c>
      <c r="J161" s="49">
        <v>0.35499998927116394</v>
      </c>
      <c r="K161" s="49">
        <v>3215.422229703982</v>
      </c>
      <c r="L161" s="60">
        <v>0.8247173985948613</v>
      </c>
      <c r="M161" s="49">
        <v>2.323147671886005</v>
      </c>
      <c r="N161" s="49"/>
      <c r="O161" s="49"/>
      <c r="P161" s="49">
        <v>2850.0006081381425</v>
      </c>
      <c r="Q161" s="49">
        <v>0</v>
      </c>
      <c r="R161" s="49">
        <v>0</v>
      </c>
      <c r="S161" s="49">
        <v>965.4088745117188</v>
      </c>
      <c r="T161" s="49">
        <v>0</v>
      </c>
      <c r="U161" s="49">
        <v>0</v>
      </c>
      <c r="V161" s="49">
        <v>2850.0006081381425</v>
      </c>
      <c r="W161" s="49">
        <v>1160.6826371996683</v>
      </c>
      <c r="X161" s="49">
        <v>4010.6832453378106</v>
      </c>
      <c r="Y161" s="49">
        <v>0</v>
      </c>
      <c r="Z161" s="49">
        <v>0</v>
      </c>
      <c r="AA161" s="49">
        <v>74.3503646850586</v>
      </c>
      <c r="AB161" s="49">
        <v>30.279705047607422</v>
      </c>
      <c r="AC161" s="49">
        <v>104.63006874847227</v>
      </c>
      <c r="AD161" s="49">
        <v>1059.195523089854</v>
      </c>
      <c r="AE161" s="49">
        <v>29.495126184208523</v>
      </c>
      <c r="AF161" s="49">
        <v>161.61351013183594</v>
      </c>
      <c r="AG161" s="49">
        <v>1248.96667119917</v>
      </c>
      <c r="AH161" s="49">
        <v>2850.0006081381425</v>
      </c>
      <c r="AI161" s="69">
        <v>0.4382338262078824</v>
      </c>
      <c r="AJ161" s="49">
        <v>553.8991088867188</v>
      </c>
      <c r="AK161" s="49">
        <v>0</v>
      </c>
      <c r="AL161" s="49">
        <v>0</v>
      </c>
      <c r="AM161" s="49">
        <v>1802.86572265625</v>
      </c>
      <c r="AN161" s="49">
        <v>4010.6832453378106</v>
      </c>
      <c r="AO161" s="69">
        <v>0.44951584935188293</v>
      </c>
    </row>
    <row r="162" spans="1:41" ht="12.75" customHeight="1">
      <c r="A162" t="s">
        <v>372</v>
      </c>
      <c r="B162" t="s">
        <v>620</v>
      </c>
      <c r="C162" s="49">
        <v>18</v>
      </c>
      <c r="D162" s="49">
        <v>-1596.8396663577382</v>
      </c>
      <c r="E162" s="49">
        <v>0</v>
      </c>
      <c r="F162" s="49">
        <v>0</v>
      </c>
      <c r="G162" s="49">
        <v>0</v>
      </c>
      <c r="H162" s="49" t="s">
        <v>163</v>
      </c>
      <c r="I162" s="49">
        <v>0.17</v>
      </c>
      <c r="J162" s="49">
        <v>0</v>
      </c>
      <c r="K162" s="49">
        <v>-1718.5986909175158</v>
      </c>
      <c r="L162" s="60">
        <v>0</v>
      </c>
      <c r="M162" s="49">
        <v>-1.1540415598425433</v>
      </c>
      <c r="N162" s="49"/>
      <c r="O162" s="49"/>
      <c r="P162" s="49">
        <v>0</v>
      </c>
      <c r="Q162" s="49">
        <v>0</v>
      </c>
      <c r="R162" s="49">
        <v>0</v>
      </c>
      <c r="S162" s="49">
        <v>0</v>
      </c>
      <c r="T162" s="49">
        <v>0</v>
      </c>
      <c r="U162" s="49">
        <v>0</v>
      </c>
      <c r="V162" s="49">
        <v>0</v>
      </c>
      <c r="W162" s="49">
        <v>0</v>
      </c>
      <c r="X162" s="49">
        <v>0</v>
      </c>
      <c r="Y162" s="49">
        <v>0</v>
      </c>
      <c r="Z162" s="49">
        <v>0</v>
      </c>
      <c r="AA162" s="49">
        <v>0</v>
      </c>
      <c r="AB162" s="49">
        <v>0</v>
      </c>
      <c r="AC162" s="49">
        <v>0</v>
      </c>
      <c r="AD162" s="49">
        <v>-1042.9729987927824</v>
      </c>
      <c r="AE162" s="49">
        <v>0</v>
      </c>
      <c r="AF162" s="49">
        <v>-130.56495666503906</v>
      </c>
      <c r="AG162" s="49">
        <v>-1173.5379554578215</v>
      </c>
      <c r="AH162" s="49">
        <v>0</v>
      </c>
      <c r="AI162" s="48">
        <v>9999</v>
      </c>
      <c r="AJ162" s="49">
        <v>-275.1536560058594</v>
      </c>
      <c r="AK162" s="49">
        <v>0</v>
      </c>
      <c r="AL162" s="49">
        <v>0</v>
      </c>
      <c r="AM162" s="49">
        <v>-1448.691650390625</v>
      </c>
      <c r="AN162" s="49">
        <v>0</v>
      </c>
      <c r="AO162" s="48">
        <v>9999</v>
      </c>
    </row>
    <row r="163" spans="1:41" ht="12.75" customHeight="1">
      <c r="A163" t="s">
        <v>373</v>
      </c>
      <c r="B163" t="s">
        <v>619</v>
      </c>
      <c r="C163" s="49">
        <v>18</v>
      </c>
      <c r="D163" s="49">
        <v>2987.61647359255</v>
      </c>
      <c r="E163" s="49">
        <v>2850</v>
      </c>
      <c r="F163" s="49">
        <v>80.98</v>
      </c>
      <c r="G163" s="49">
        <v>195.2737579345703</v>
      </c>
      <c r="H163" s="49" t="s">
        <v>160</v>
      </c>
      <c r="I163" s="49">
        <v>0.158</v>
      </c>
      <c r="J163" s="49">
        <v>0.35499998927116394</v>
      </c>
      <c r="K163" s="49">
        <v>3215.422229703982</v>
      </c>
      <c r="L163" s="60">
        <v>0.8247173985948613</v>
      </c>
      <c r="M163" s="49">
        <v>2.323147671886005</v>
      </c>
      <c r="N163" s="49"/>
      <c r="O163" s="49"/>
      <c r="P163" s="49">
        <v>2850.0006081381425</v>
      </c>
      <c r="Q163" s="49">
        <v>0</v>
      </c>
      <c r="R163" s="49">
        <v>0</v>
      </c>
      <c r="S163" s="49">
        <v>965.4088745117188</v>
      </c>
      <c r="T163" s="49">
        <v>0</v>
      </c>
      <c r="U163" s="49">
        <v>0</v>
      </c>
      <c r="V163" s="49">
        <v>2850.0006081381425</v>
      </c>
      <c r="W163" s="49">
        <v>1160.6826371996683</v>
      </c>
      <c r="X163" s="49">
        <v>4010.6832453378106</v>
      </c>
      <c r="Y163" s="49">
        <v>0</v>
      </c>
      <c r="Z163" s="49">
        <v>0</v>
      </c>
      <c r="AA163" s="49">
        <v>74.3503646850586</v>
      </c>
      <c r="AB163" s="49">
        <v>30.279705047607422</v>
      </c>
      <c r="AC163" s="49">
        <v>104.63006874847227</v>
      </c>
      <c r="AD163" s="49">
        <v>1059.195523089854</v>
      </c>
      <c r="AE163" s="49">
        <v>29.495126184208523</v>
      </c>
      <c r="AF163" s="49">
        <v>161.61351013183594</v>
      </c>
      <c r="AG163" s="49">
        <v>1248.96667119917</v>
      </c>
      <c r="AH163" s="49">
        <v>2850.0006081381425</v>
      </c>
      <c r="AI163" s="69">
        <v>0.4382338262078824</v>
      </c>
      <c r="AJ163" s="49">
        <v>553.8991088867188</v>
      </c>
      <c r="AK163" s="49">
        <v>0</v>
      </c>
      <c r="AL163" s="49">
        <v>0</v>
      </c>
      <c r="AM163" s="49">
        <v>1802.86572265625</v>
      </c>
      <c r="AN163" s="49">
        <v>4010.6832453378106</v>
      </c>
      <c r="AO163" s="69">
        <v>0.44951584935188293</v>
      </c>
    </row>
    <row r="164" spans="1:41" ht="12.75" customHeight="1">
      <c r="A164" t="s">
        <v>373</v>
      </c>
      <c r="B164" t="s">
        <v>620</v>
      </c>
      <c r="C164" s="49">
        <v>18</v>
      </c>
      <c r="D164" s="49">
        <v>-2317.0270826897327</v>
      </c>
      <c r="E164" s="49">
        <v>0</v>
      </c>
      <c r="F164" s="49">
        <v>0</v>
      </c>
      <c r="G164" s="49">
        <v>0</v>
      </c>
      <c r="H164" s="49" t="s">
        <v>165</v>
      </c>
      <c r="I164" s="49">
        <v>0.17</v>
      </c>
      <c r="J164" s="49">
        <v>0</v>
      </c>
      <c r="K164" s="49">
        <v>-2493.700397744825</v>
      </c>
      <c r="L164" s="60">
        <v>0</v>
      </c>
      <c r="M164" s="49">
        <v>-1.674523501037352</v>
      </c>
      <c r="N164" s="49"/>
      <c r="O164" s="49"/>
      <c r="P164" s="49">
        <v>0</v>
      </c>
      <c r="Q164" s="49">
        <v>0</v>
      </c>
      <c r="R164" s="49">
        <v>0</v>
      </c>
      <c r="S164" s="49">
        <v>0</v>
      </c>
      <c r="T164" s="49">
        <v>0</v>
      </c>
      <c r="U164" s="49">
        <v>0</v>
      </c>
      <c r="V164" s="49">
        <v>0</v>
      </c>
      <c r="W164" s="49">
        <v>0</v>
      </c>
      <c r="X164" s="49">
        <v>0</v>
      </c>
      <c r="Y164" s="49">
        <v>0</v>
      </c>
      <c r="Z164" s="49">
        <v>0</v>
      </c>
      <c r="AA164" s="49">
        <v>0</v>
      </c>
      <c r="AB164" s="49">
        <v>0</v>
      </c>
      <c r="AC164" s="49">
        <v>0</v>
      </c>
      <c r="AD164" s="49">
        <v>-1702.9804688169668</v>
      </c>
      <c r="AE164" s="49">
        <v>0</v>
      </c>
      <c r="AF164" s="49">
        <v>-208.41261291503906</v>
      </c>
      <c r="AG164" s="49">
        <v>-1911.3930817320058</v>
      </c>
      <c r="AH164" s="49">
        <v>0</v>
      </c>
      <c r="AI164" s="48">
        <v>9999</v>
      </c>
      <c r="AJ164" s="49">
        <v>-399.2501220703125</v>
      </c>
      <c r="AK164" s="49">
        <v>0</v>
      </c>
      <c r="AL164" s="49">
        <v>0</v>
      </c>
      <c r="AM164" s="49">
        <v>-2310.643310546875</v>
      </c>
      <c r="AN164" s="49">
        <v>0</v>
      </c>
      <c r="AO164" s="48">
        <v>9999</v>
      </c>
    </row>
    <row r="165" spans="1:41" ht="12.75" customHeight="1">
      <c r="A165" t="s">
        <v>374</v>
      </c>
      <c r="B165" t="s">
        <v>619</v>
      </c>
      <c r="C165" s="49">
        <v>18</v>
      </c>
      <c r="D165" s="49">
        <v>3909.9652008406183</v>
      </c>
      <c r="E165" s="49">
        <v>2850</v>
      </c>
      <c r="F165" s="49">
        <v>80.98</v>
      </c>
      <c r="G165" s="49">
        <v>195.2737579345703</v>
      </c>
      <c r="H165" s="49" t="s">
        <v>162</v>
      </c>
      <c r="I165" s="49">
        <v>0.158</v>
      </c>
      <c r="J165" s="49">
        <v>0.35499998927116394</v>
      </c>
      <c r="K165" s="49">
        <v>4208.100047404715</v>
      </c>
      <c r="L165" s="60">
        <v>1.0793274028095616</v>
      </c>
      <c r="M165" s="49">
        <v>3.040358973039647</v>
      </c>
      <c r="N165" s="49"/>
      <c r="O165" s="49"/>
      <c r="P165" s="49">
        <v>2850.0006081381425</v>
      </c>
      <c r="Q165" s="49">
        <v>0</v>
      </c>
      <c r="R165" s="49">
        <v>0</v>
      </c>
      <c r="S165" s="49">
        <v>965.4088745117188</v>
      </c>
      <c r="T165" s="49">
        <v>0</v>
      </c>
      <c r="U165" s="49">
        <v>0</v>
      </c>
      <c r="V165" s="49">
        <v>2850.0006081381425</v>
      </c>
      <c r="W165" s="49">
        <v>1160.6826371996683</v>
      </c>
      <c r="X165" s="49">
        <v>4010.6832453378106</v>
      </c>
      <c r="Y165" s="49">
        <v>0</v>
      </c>
      <c r="Z165" s="49">
        <v>0</v>
      </c>
      <c r="AA165" s="49">
        <v>56.811344146728516</v>
      </c>
      <c r="AB165" s="49">
        <v>23.136816024780273</v>
      </c>
      <c r="AC165" s="49">
        <v>79.94815835160142</v>
      </c>
      <c r="AD165" s="49">
        <v>1450.8336320375886</v>
      </c>
      <c r="AE165" s="49">
        <v>38.600977733926555</v>
      </c>
      <c r="AF165" s="49">
        <v>217.97137451171875</v>
      </c>
      <c r="AG165" s="49">
        <v>1705.6555814483763</v>
      </c>
      <c r="AH165" s="49">
        <v>2850.0006081381425</v>
      </c>
      <c r="AI165" s="69">
        <v>0.5984755149096801</v>
      </c>
      <c r="AJ165" s="49">
        <v>724.9010009765625</v>
      </c>
      <c r="AK165" s="49">
        <v>0</v>
      </c>
      <c r="AL165" s="49">
        <v>0</v>
      </c>
      <c r="AM165" s="49">
        <v>2430.556640625</v>
      </c>
      <c r="AN165" s="49">
        <v>4010.6832453378106</v>
      </c>
      <c r="AO165" s="69">
        <v>0.6060205698013306</v>
      </c>
    </row>
    <row r="166" spans="1:41" ht="12.75" customHeight="1">
      <c r="A166" t="s">
        <v>374</v>
      </c>
      <c r="B166" t="s">
        <v>620</v>
      </c>
      <c r="C166" s="49">
        <v>18</v>
      </c>
      <c r="D166" s="49">
        <v>-2317.0270826897327</v>
      </c>
      <c r="E166" s="49">
        <v>0</v>
      </c>
      <c r="F166" s="49">
        <v>0</v>
      </c>
      <c r="G166" s="49">
        <v>0</v>
      </c>
      <c r="H166" s="49" t="s">
        <v>165</v>
      </c>
      <c r="I166" s="49">
        <v>0.17</v>
      </c>
      <c r="J166" s="49">
        <v>0</v>
      </c>
      <c r="K166" s="49">
        <v>-2493.700397744825</v>
      </c>
      <c r="L166" s="60">
        <v>0</v>
      </c>
      <c r="M166" s="49">
        <v>-1.674523501037352</v>
      </c>
      <c r="N166" s="49"/>
      <c r="O166" s="49"/>
      <c r="P166" s="49">
        <v>0</v>
      </c>
      <c r="Q166" s="49">
        <v>0</v>
      </c>
      <c r="R166" s="49">
        <v>0</v>
      </c>
      <c r="S166" s="49">
        <v>0</v>
      </c>
      <c r="T166" s="49">
        <v>0</v>
      </c>
      <c r="U166" s="49">
        <v>0</v>
      </c>
      <c r="V166" s="49">
        <v>0</v>
      </c>
      <c r="W166" s="49">
        <v>0</v>
      </c>
      <c r="X166" s="49">
        <v>0</v>
      </c>
      <c r="Y166" s="49">
        <v>0</v>
      </c>
      <c r="Z166" s="49">
        <v>0</v>
      </c>
      <c r="AA166" s="49">
        <v>0</v>
      </c>
      <c r="AB166" s="49">
        <v>0</v>
      </c>
      <c r="AC166" s="49">
        <v>0</v>
      </c>
      <c r="AD166" s="49">
        <v>-1702.9804688169668</v>
      </c>
      <c r="AE166" s="49">
        <v>0</v>
      </c>
      <c r="AF166" s="49">
        <v>-208.41261291503906</v>
      </c>
      <c r="AG166" s="49">
        <v>-1911.3930817320058</v>
      </c>
      <c r="AH166" s="49">
        <v>0</v>
      </c>
      <c r="AI166" s="48">
        <v>9999</v>
      </c>
      <c r="AJ166" s="49">
        <v>-399.2501220703125</v>
      </c>
      <c r="AK166" s="49">
        <v>0</v>
      </c>
      <c r="AL166" s="49">
        <v>0</v>
      </c>
      <c r="AM166" s="49">
        <v>-2310.643310546875</v>
      </c>
      <c r="AN166" s="49">
        <v>0</v>
      </c>
      <c r="AO166" s="48">
        <v>9999</v>
      </c>
    </row>
    <row r="167" spans="1:41" ht="12.75" customHeight="1">
      <c r="A167" t="s">
        <v>375</v>
      </c>
      <c r="B167" t="s">
        <v>619</v>
      </c>
      <c r="C167" s="49">
        <v>18</v>
      </c>
      <c r="D167" s="49">
        <v>3909.9652008406183</v>
      </c>
      <c r="E167" s="49">
        <v>2850</v>
      </c>
      <c r="F167" s="49">
        <v>80.98</v>
      </c>
      <c r="G167" s="49">
        <v>195.2737579345703</v>
      </c>
      <c r="H167" s="49" t="s">
        <v>162</v>
      </c>
      <c r="I167" s="49">
        <v>0.158</v>
      </c>
      <c r="J167" s="49">
        <v>0.35499998927116394</v>
      </c>
      <c r="K167" s="49">
        <v>4208.100047404715</v>
      </c>
      <c r="L167" s="60">
        <v>1.0793274028095616</v>
      </c>
      <c r="M167" s="49">
        <v>3.040358973039647</v>
      </c>
      <c r="N167" s="49"/>
      <c r="O167" s="49"/>
      <c r="P167" s="49">
        <v>2850.0006081381425</v>
      </c>
      <c r="Q167" s="49">
        <v>0</v>
      </c>
      <c r="R167" s="49">
        <v>0</v>
      </c>
      <c r="S167" s="49">
        <v>965.4088745117188</v>
      </c>
      <c r="T167" s="49">
        <v>0</v>
      </c>
      <c r="U167" s="49">
        <v>0</v>
      </c>
      <c r="V167" s="49">
        <v>2850.0006081381425</v>
      </c>
      <c r="W167" s="49">
        <v>1160.6826371996683</v>
      </c>
      <c r="X167" s="49">
        <v>4010.6832453378106</v>
      </c>
      <c r="Y167" s="49">
        <v>0</v>
      </c>
      <c r="Z167" s="49">
        <v>0</v>
      </c>
      <c r="AA167" s="49">
        <v>56.811344146728516</v>
      </c>
      <c r="AB167" s="49">
        <v>23.136816024780273</v>
      </c>
      <c r="AC167" s="49">
        <v>79.94815835160142</v>
      </c>
      <c r="AD167" s="49">
        <v>1450.8336320375886</v>
      </c>
      <c r="AE167" s="49">
        <v>38.600977733926555</v>
      </c>
      <c r="AF167" s="49">
        <v>217.97137451171875</v>
      </c>
      <c r="AG167" s="49">
        <v>1705.6555814483763</v>
      </c>
      <c r="AH167" s="49">
        <v>2850.0006081381425</v>
      </c>
      <c r="AI167" s="69">
        <v>0.5984755149096801</v>
      </c>
      <c r="AJ167" s="49">
        <v>724.9010009765625</v>
      </c>
      <c r="AK167" s="49">
        <v>0</v>
      </c>
      <c r="AL167" s="49">
        <v>0</v>
      </c>
      <c r="AM167" s="49">
        <v>2430.556640625</v>
      </c>
      <c r="AN167" s="49">
        <v>4010.6832453378106</v>
      </c>
      <c r="AO167" s="69">
        <v>0.6060205698013306</v>
      </c>
    </row>
    <row r="168" spans="1:41" ht="12.75" customHeight="1">
      <c r="A168" t="s">
        <v>375</v>
      </c>
      <c r="B168" t="s">
        <v>620</v>
      </c>
      <c r="C168" s="49">
        <v>18</v>
      </c>
      <c r="D168" s="49">
        <v>-1261.1390004462291</v>
      </c>
      <c r="E168" s="49">
        <v>0</v>
      </c>
      <c r="F168" s="49">
        <v>0</v>
      </c>
      <c r="G168" s="49">
        <v>0</v>
      </c>
      <c r="H168" s="49" t="s">
        <v>161</v>
      </c>
      <c r="I168" s="49">
        <v>0.17</v>
      </c>
      <c r="J168" s="49">
        <v>0</v>
      </c>
      <c r="K168" s="49">
        <v>-1357.300849230254</v>
      </c>
      <c r="L168" s="60">
        <v>0</v>
      </c>
      <c r="M168" s="49">
        <v>-0.9114295254030713</v>
      </c>
      <c r="N168" s="49"/>
      <c r="O168" s="49"/>
      <c r="P168" s="49">
        <v>0</v>
      </c>
      <c r="Q168" s="49">
        <v>0</v>
      </c>
      <c r="R168" s="49">
        <v>0</v>
      </c>
      <c r="S168" s="49">
        <v>0</v>
      </c>
      <c r="T168" s="49">
        <v>0</v>
      </c>
      <c r="U168" s="49">
        <v>0</v>
      </c>
      <c r="V168" s="49">
        <v>0</v>
      </c>
      <c r="W168" s="49">
        <v>0</v>
      </c>
      <c r="X168" s="49">
        <v>0</v>
      </c>
      <c r="Y168" s="49">
        <v>0</v>
      </c>
      <c r="Z168" s="49">
        <v>0</v>
      </c>
      <c r="AA168" s="49">
        <v>0</v>
      </c>
      <c r="AB168" s="49">
        <v>0</v>
      </c>
      <c r="AC168" s="49">
        <v>0</v>
      </c>
      <c r="AD168" s="49">
        <v>-786.9277071084969</v>
      </c>
      <c r="AE168" s="49">
        <v>0</v>
      </c>
      <c r="AF168" s="49">
        <v>-99.43822479248047</v>
      </c>
      <c r="AG168" s="49">
        <v>-886.3659319009773</v>
      </c>
      <c r="AH168" s="49">
        <v>0</v>
      </c>
      <c r="AI168" s="48">
        <v>9999</v>
      </c>
      <c r="AJ168" s="49">
        <v>-217.30862426757812</v>
      </c>
      <c r="AK168" s="49">
        <v>0</v>
      </c>
      <c r="AL168" s="49">
        <v>0</v>
      </c>
      <c r="AM168" s="49">
        <v>-1103.674560546875</v>
      </c>
      <c r="AN168" s="49">
        <v>0</v>
      </c>
      <c r="AO168" s="48">
        <v>9999</v>
      </c>
    </row>
    <row r="169" spans="1:41" ht="12.75" customHeight="1">
      <c r="A169" t="s">
        <v>376</v>
      </c>
      <c r="B169" t="s">
        <v>619</v>
      </c>
      <c r="C169" s="49">
        <v>18</v>
      </c>
      <c r="D169" s="49">
        <v>4422.571318747492</v>
      </c>
      <c r="E169" s="49">
        <v>2850</v>
      </c>
      <c r="F169" s="49">
        <v>80.98</v>
      </c>
      <c r="G169" s="49">
        <v>195.2737579345703</v>
      </c>
      <c r="H169" s="49" t="s">
        <v>164</v>
      </c>
      <c r="I169" s="49">
        <v>0.158</v>
      </c>
      <c r="J169" s="49">
        <v>0.35499998927116394</v>
      </c>
      <c r="K169" s="49">
        <v>4759.792381801989</v>
      </c>
      <c r="L169" s="60">
        <v>1.2208298974572813</v>
      </c>
      <c r="M169" s="49">
        <v>3.4389575615585724</v>
      </c>
      <c r="N169" s="49"/>
      <c r="O169" s="49"/>
      <c r="P169" s="49">
        <v>2850.0006081381425</v>
      </c>
      <c r="Q169" s="49">
        <v>0</v>
      </c>
      <c r="R169" s="49">
        <v>0</v>
      </c>
      <c r="S169" s="49">
        <v>965.4088745117188</v>
      </c>
      <c r="T169" s="49">
        <v>0</v>
      </c>
      <c r="U169" s="49">
        <v>0</v>
      </c>
      <c r="V169" s="49">
        <v>2850.0006081381425</v>
      </c>
      <c r="W169" s="49">
        <v>1160.6826371996683</v>
      </c>
      <c r="X169" s="49">
        <v>4010.6832453378106</v>
      </c>
      <c r="Y169" s="49">
        <v>0</v>
      </c>
      <c r="Z169" s="49">
        <v>0</v>
      </c>
      <c r="AA169" s="49">
        <v>50.22652053833008</v>
      </c>
      <c r="AB169" s="49">
        <v>20.455101013183594</v>
      </c>
      <c r="AC169" s="49">
        <v>70.68162263454148</v>
      </c>
      <c r="AD169" s="49">
        <v>1659.042853006235</v>
      </c>
      <c r="AE169" s="49">
        <v>43.66166148102073</v>
      </c>
      <c r="AF169" s="49">
        <v>248.3480987548828</v>
      </c>
      <c r="AG169" s="49">
        <v>1949.07272826208</v>
      </c>
      <c r="AH169" s="49">
        <v>2850.0006081381425</v>
      </c>
      <c r="AI169" s="69">
        <v>0.6838850218826362</v>
      </c>
      <c r="AJ169" s="49">
        <v>819.9373779296875</v>
      </c>
      <c r="AK169" s="49">
        <v>0</v>
      </c>
      <c r="AL169" s="49">
        <v>0</v>
      </c>
      <c r="AM169" s="49">
        <v>2769.010009765625</v>
      </c>
      <c r="AN169" s="49">
        <v>4010.6832453378106</v>
      </c>
      <c r="AO169" s="69">
        <v>0.6904085278511047</v>
      </c>
    </row>
    <row r="170" spans="1:41" ht="12.75" customHeight="1">
      <c r="A170" t="s">
        <v>376</v>
      </c>
      <c r="B170" t="s">
        <v>620</v>
      </c>
      <c r="C170" s="49">
        <v>18</v>
      </c>
      <c r="D170" s="49">
        <v>-1261.1390004462291</v>
      </c>
      <c r="E170" s="49">
        <v>0</v>
      </c>
      <c r="F170" s="49">
        <v>0</v>
      </c>
      <c r="G170" s="49">
        <v>0</v>
      </c>
      <c r="H170" s="49" t="s">
        <v>161</v>
      </c>
      <c r="I170" s="49">
        <v>0.17</v>
      </c>
      <c r="J170" s="49">
        <v>0</v>
      </c>
      <c r="K170" s="49">
        <v>-1357.300849230254</v>
      </c>
      <c r="L170" s="60">
        <v>0</v>
      </c>
      <c r="M170" s="49">
        <v>-0.9114295254030713</v>
      </c>
      <c r="N170" s="49"/>
      <c r="O170" s="49"/>
      <c r="P170" s="49">
        <v>0</v>
      </c>
      <c r="Q170" s="49">
        <v>0</v>
      </c>
      <c r="R170" s="49">
        <v>0</v>
      </c>
      <c r="S170" s="49">
        <v>0</v>
      </c>
      <c r="T170" s="49">
        <v>0</v>
      </c>
      <c r="U170" s="49">
        <v>0</v>
      </c>
      <c r="V170" s="49">
        <v>0</v>
      </c>
      <c r="W170" s="49">
        <v>0</v>
      </c>
      <c r="X170" s="49">
        <v>0</v>
      </c>
      <c r="Y170" s="49">
        <v>0</v>
      </c>
      <c r="Z170" s="49">
        <v>0</v>
      </c>
      <c r="AA170" s="49">
        <v>0</v>
      </c>
      <c r="AB170" s="49">
        <v>0</v>
      </c>
      <c r="AC170" s="49">
        <v>0</v>
      </c>
      <c r="AD170" s="49">
        <v>-786.9277071084969</v>
      </c>
      <c r="AE170" s="49">
        <v>0</v>
      </c>
      <c r="AF170" s="49">
        <v>-99.43822479248047</v>
      </c>
      <c r="AG170" s="49">
        <v>-886.3659319009773</v>
      </c>
      <c r="AH170" s="49">
        <v>0</v>
      </c>
      <c r="AI170" s="48">
        <v>9999</v>
      </c>
      <c r="AJ170" s="49">
        <v>-217.30862426757812</v>
      </c>
      <c r="AK170" s="49">
        <v>0</v>
      </c>
      <c r="AL170" s="49">
        <v>0</v>
      </c>
      <c r="AM170" s="49">
        <v>-1103.674560546875</v>
      </c>
      <c r="AN170" s="49">
        <v>0</v>
      </c>
      <c r="AO170" s="48">
        <v>9999</v>
      </c>
    </row>
    <row r="171" spans="1:41" ht="12.75" customHeight="1">
      <c r="A171" t="s">
        <v>377</v>
      </c>
      <c r="B171" t="s">
        <v>619</v>
      </c>
      <c r="C171" s="49">
        <v>18</v>
      </c>
      <c r="D171" s="49">
        <v>4422.571318747492</v>
      </c>
      <c r="E171" s="49">
        <v>2850</v>
      </c>
      <c r="F171" s="49">
        <v>80.98</v>
      </c>
      <c r="G171" s="49">
        <v>195.2737579345703</v>
      </c>
      <c r="H171" s="49" t="s">
        <v>164</v>
      </c>
      <c r="I171" s="49">
        <v>0.158</v>
      </c>
      <c r="J171" s="49">
        <v>0.35499998927116394</v>
      </c>
      <c r="K171" s="49">
        <v>4759.792381801989</v>
      </c>
      <c r="L171" s="60">
        <v>1.2208298974572813</v>
      </c>
      <c r="M171" s="49">
        <v>3.4389575615585724</v>
      </c>
      <c r="N171" s="49"/>
      <c r="O171" s="49"/>
      <c r="P171" s="49">
        <v>2850.0006081381425</v>
      </c>
      <c r="Q171" s="49">
        <v>0</v>
      </c>
      <c r="R171" s="49">
        <v>0</v>
      </c>
      <c r="S171" s="49">
        <v>965.4088745117188</v>
      </c>
      <c r="T171" s="49">
        <v>0</v>
      </c>
      <c r="U171" s="49">
        <v>0</v>
      </c>
      <c r="V171" s="49">
        <v>2850.0006081381425</v>
      </c>
      <c r="W171" s="49">
        <v>1160.6826371996683</v>
      </c>
      <c r="X171" s="49">
        <v>4010.6832453378106</v>
      </c>
      <c r="Y171" s="49">
        <v>0</v>
      </c>
      <c r="Z171" s="49">
        <v>0</v>
      </c>
      <c r="AA171" s="49">
        <v>50.22652053833008</v>
      </c>
      <c r="AB171" s="49">
        <v>20.455101013183594</v>
      </c>
      <c r="AC171" s="49">
        <v>70.68162263454148</v>
      </c>
      <c r="AD171" s="49">
        <v>1659.042853006235</v>
      </c>
      <c r="AE171" s="49">
        <v>43.66166148102073</v>
      </c>
      <c r="AF171" s="49">
        <v>248.3480987548828</v>
      </c>
      <c r="AG171" s="49">
        <v>1949.07272826208</v>
      </c>
      <c r="AH171" s="49">
        <v>2850.0006081381425</v>
      </c>
      <c r="AI171" s="69">
        <v>0.6838850218826362</v>
      </c>
      <c r="AJ171" s="49">
        <v>819.9373779296875</v>
      </c>
      <c r="AK171" s="49">
        <v>0</v>
      </c>
      <c r="AL171" s="49">
        <v>0</v>
      </c>
      <c r="AM171" s="49">
        <v>2769.010009765625</v>
      </c>
      <c r="AN171" s="49">
        <v>4010.6832453378106</v>
      </c>
      <c r="AO171" s="69">
        <v>0.6904085278511047</v>
      </c>
    </row>
    <row r="172" spans="1:41" ht="12.75" customHeight="1">
      <c r="A172" t="s">
        <v>377</v>
      </c>
      <c r="B172" t="s">
        <v>620</v>
      </c>
      <c r="C172" s="49">
        <v>18</v>
      </c>
      <c r="D172" s="49">
        <v>-1596.8396663577382</v>
      </c>
      <c r="E172" s="49">
        <v>0</v>
      </c>
      <c r="F172" s="49">
        <v>0</v>
      </c>
      <c r="G172" s="49">
        <v>0</v>
      </c>
      <c r="H172" s="49" t="s">
        <v>163</v>
      </c>
      <c r="I172" s="49">
        <v>0.17</v>
      </c>
      <c r="J172" s="49">
        <v>0</v>
      </c>
      <c r="K172" s="49">
        <v>-1718.5986909175158</v>
      </c>
      <c r="L172" s="60">
        <v>0</v>
      </c>
      <c r="M172" s="49">
        <v>-1.1540415598425433</v>
      </c>
      <c r="N172" s="49"/>
      <c r="O172" s="49"/>
      <c r="P172" s="49">
        <v>0</v>
      </c>
      <c r="Q172" s="49">
        <v>0</v>
      </c>
      <c r="R172" s="49">
        <v>0</v>
      </c>
      <c r="S172" s="49">
        <v>0</v>
      </c>
      <c r="T172" s="49">
        <v>0</v>
      </c>
      <c r="U172" s="49">
        <v>0</v>
      </c>
      <c r="V172" s="49">
        <v>0</v>
      </c>
      <c r="W172" s="49">
        <v>0</v>
      </c>
      <c r="X172" s="49">
        <v>0</v>
      </c>
      <c r="Y172" s="49">
        <v>0</v>
      </c>
      <c r="Z172" s="49">
        <v>0</v>
      </c>
      <c r="AA172" s="49">
        <v>0</v>
      </c>
      <c r="AB172" s="49">
        <v>0</v>
      </c>
      <c r="AC172" s="49">
        <v>0</v>
      </c>
      <c r="AD172" s="49">
        <v>-1042.9729987927824</v>
      </c>
      <c r="AE172" s="49">
        <v>0</v>
      </c>
      <c r="AF172" s="49">
        <v>-130.56495666503906</v>
      </c>
      <c r="AG172" s="49">
        <v>-1173.5379554578215</v>
      </c>
      <c r="AH172" s="49">
        <v>0</v>
      </c>
      <c r="AI172" s="48">
        <v>9999</v>
      </c>
      <c r="AJ172" s="49">
        <v>-275.1536560058594</v>
      </c>
      <c r="AK172" s="49">
        <v>0</v>
      </c>
      <c r="AL172" s="49">
        <v>0</v>
      </c>
      <c r="AM172" s="49">
        <v>-1448.691650390625</v>
      </c>
      <c r="AN172" s="49">
        <v>0</v>
      </c>
      <c r="AO172" s="48">
        <v>9999</v>
      </c>
    </row>
    <row r="173" spans="1:41" ht="12.75" customHeight="1">
      <c r="A173" t="s">
        <v>378</v>
      </c>
      <c r="B173" t="s">
        <v>166</v>
      </c>
      <c r="C173" s="49">
        <v>18</v>
      </c>
      <c r="D173" s="49">
        <v>3562.8748267153687</v>
      </c>
      <c r="E173" s="49">
        <v>3345.21</v>
      </c>
      <c r="F173" s="49">
        <v>0.82</v>
      </c>
      <c r="G173" s="49">
        <v>15.566636085510254</v>
      </c>
      <c r="H173" s="49" t="s">
        <v>160</v>
      </c>
      <c r="I173" s="49">
        <v>0.158</v>
      </c>
      <c r="J173" s="49">
        <v>0.35499998927116394</v>
      </c>
      <c r="K173" s="49">
        <v>3834.5440322524155</v>
      </c>
      <c r="L173" s="60">
        <v>0.9835147464809932</v>
      </c>
      <c r="M173" s="49">
        <v>2.7704641583235183</v>
      </c>
      <c r="N173" s="49"/>
      <c r="O173" s="49"/>
      <c r="P173" s="49">
        <v>3345.210713806946</v>
      </c>
      <c r="Q173" s="49">
        <v>0</v>
      </c>
      <c r="R173" s="49">
        <v>0</v>
      </c>
      <c r="S173" s="49">
        <v>9.813618659973145</v>
      </c>
      <c r="T173" s="49">
        <v>0</v>
      </c>
      <c r="U173" s="49">
        <v>0</v>
      </c>
      <c r="V173" s="49">
        <v>3345.210713806946</v>
      </c>
      <c r="W173" s="49">
        <v>25.380254620916013</v>
      </c>
      <c r="X173" s="49">
        <v>3370.5909684278618</v>
      </c>
      <c r="Y173" s="49">
        <v>0</v>
      </c>
      <c r="Z173" s="49">
        <v>0</v>
      </c>
      <c r="AA173" s="49">
        <v>73.17890167236328</v>
      </c>
      <c r="AB173" s="49">
        <v>0.5552114248275757</v>
      </c>
      <c r="AC173" s="49">
        <v>73.73411643997254</v>
      </c>
      <c r="AD173" s="49">
        <v>1263.1410688563249</v>
      </c>
      <c r="AE173" s="49">
        <v>35.1743416604422</v>
      </c>
      <c r="AF173" s="49">
        <v>192.7318115234375</v>
      </c>
      <c r="AG173" s="49">
        <v>1489.4522037020404</v>
      </c>
      <c r="AH173" s="49">
        <v>3345.210713806946</v>
      </c>
      <c r="AI173" s="69">
        <v>0.4452491430672841</v>
      </c>
      <c r="AJ173" s="49">
        <v>660.551025390625</v>
      </c>
      <c r="AK173" s="49">
        <v>0</v>
      </c>
      <c r="AL173" s="49">
        <v>0</v>
      </c>
      <c r="AM173" s="49">
        <v>2150.003173828125</v>
      </c>
      <c r="AN173" s="49">
        <v>3370.5909684278618</v>
      </c>
      <c r="AO173" s="69">
        <v>0.637871265411377</v>
      </c>
    </row>
    <row r="174" spans="1:41" ht="12.75" customHeight="1">
      <c r="A174" t="s">
        <v>378</v>
      </c>
      <c r="B174" t="s">
        <v>167</v>
      </c>
      <c r="C174" s="49">
        <v>18</v>
      </c>
      <c r="D174" s="49">
        <v>93.66707794424464</v>
      </c>
      <c r="E174" s="49">
        <v>0</v>
      </c>
      <c r="F174" s="49">
        <v>0</v>
      </c>
      <c r="G174" s="49">
        <v>0</v>
      </c>
      <c r="H174" s="49" t="s">
        <v>161</v>
      </c>
      <c r="I174" s="49">
        <v>0.17</v>
      </c>
      <c r="J174" s="49">
        <v>0</v>
      </c>
      <c r="K174" s="49">
        <v>100.8091926374933</v>
      </c>
      <c r="L174" s="60">
        <v>0</v>
      </c>
      <c r="M174" s="49">
        <v>0.06769352178182467</v>
      </c>
      <c r="N174" s="49"/>
      <c r="O174" s="49"/>
      <c r="P174" s="49">
        <v>0</v>
      </c>
      <c r="Q174" s="49">
        <v>0</v>
      </c>
      <c r="R174" s="49">
        <v>0</v>
      </c>
      <c r="S174" s="49">
        <v>0</v>
      </c>
      <c r="T174" s="49">
        <v>0</v>
      </c>
      <c r="U174" s="49">
        <v>0</v>
      </c>
      <c r="V174" s="49">
        <v>0</v>
      </c>
      <c r="W174" s="49">
        <v>0</v>
      </c>
      <c r="X174" s="49">
        <v>0</v>
      </c>
      <c r="Y174" s="49">
        <v>0</v>
      </c>
      <c r="Z174" s="49">
        <v>0</v>
      </c>
      <c r="AA174" s="49">
        <v>0</v>
      </c>
      <c r="AB174" s="49">
        <v>0</v>
      </c>
      <c r="AC174" s="49">
        <v>0</v>
      </c>
      <c r="AD174" s="49">
        <v>58.446546219042254</v>
      </c>
      <c r="AE174" s="49">
        <v>0</v>
      </c>
      <c r="AF174" s="49">
        <v>7.3854570388793945</v>
      </c>
      <c r="AG174" s="49">
        <v>65.83200325792166</v>
      </c>
      <c r="AH174" s="49">
        <v>0</v>
      </c>
      <c r="AI174" s="48">
        <v>9999</v>
      </c>
      <c r="AJ174" s="49">
        <v>16.13990592956543</v>
      </c>
      <c r="AK174" s="49">
        <v>0</v>
      </c>
      <c r="AL174" s="49">
        <v>0</v>
      </c>
      <c r="AM174" s="49">
        <v>81.97190856933594</v>
      </c>
      <c r="AN174" s="49">
        <v>0</v>
      </c>
      <c r="AO174" s="48">
        <v>9999</v>
      </c>
    </row>
    <row r="175" spans="1:41" ht="12.75" customHeight="1">
      <c r="A175" t="s">
        <v>379</v>
      </c>
      <c r="B175" t="s">
        <v>166</v>
      </c>
      <c r="C175" s="49">
        <v>18</v>
      </c>
      <c r="D175" s="49">
        <v>4559.145130723267</v>
      </c>
      <c r="E175" s="49">
        <v>3345.21</v>
      </c>
      <c r="F175" s="49">
        <v>0.82</v>
      </c>
      <c r="G175" s="49">
        <v>15.566636085510254</v>
      </c>
      <c r="H175" s="49" t="s">
        <v>162</v>
      </c>
      <c r="I175" s="49">
        <v>0.158</v>
      </c>
      <c r="J175" s="49">
        <v>0.35499998927116394</v>
      </c>
      <c r="K175" s="49">
        <v>4906.779946940916</v>
      </c>
      <c r="L175" s="60">
        <v>1.2585304523726861</v>
      </c>
      <c r="M175" s="49">
        <v>3.5451563110086957</v>
      </c>
      <c r="N175" s="49"/>
      <c r="O175" s="49"/>
      <c r="P175" s="49">
        <v>3345.210713806946</v>
      </c>
      <c r="Q175" s="49">
        <v>0</v>
      </c>
      <c r="R175" s="49">
        <v>0</v>
      </c>
      <c r="S175" s="49">
        <v>9.813618659973145</v>
      </c>
      <c r="T175" s="49">
        <v>0</v>
      </c>
      <c r="U175" s="49">
        <v>0</v>
      </c>
      <c r="V175" s="49">
        <v>3345.210713806946</v>
      </c>
      <c r="W175" s="49">
        <v>25.380254620916013</v>
      </c>
      <c r="X175" s="49">
        <v>3370.5909684278618</v>
      </c>
      <c r="Y175" s="49">
        <v>0</v>
      </c>
      <c r="Z175" s="49">
        <v>0</v>
      </c>
      <c r="AA175" s="49">
        <v>57.1877555847168</v>
      </c>
      <c r="AB175" s="49">
        <v>0.4338859021663666</v>
      </c>
      <c r="AC175" s="49">
        <v>57.621641733612066</v>
      </c>
      <c r="AD175" s="49">
        <v>1691.7186596882245</v>
      </c>
      <c r="AE175" s="49">
        <v>45.00998107066333</v>
      </c>
      <c r="AF175" s="49">
        <v>254.16162109375</v>
      </c>
      <c r="AG175" s="49">
        <v>1988.8492358712228</v>
      </c>
      <c r="AH175" s="49">
        <v>3345.210713806946</v>
      </c>
      <c r="AI175" s="69">
        <v>0.594536310571556</v>
      </c>
      <c r="AJ175" s="49">
        <v>845.2577514648438</v>
      </c>
      <c r="AK175" s="49">
        <v>0</v>
      </c>
      <c r="AL175" s="49">
        <v>0</v>
      </c>
      <c r="AM175" s="49">
        <v>2834.10693359375</v>
      </c>
      <c r="AN175" s="49">
        <v>3370.5909684278618</v>
      </c>
      <c r="AO175" s="69">
        <v>0.840833842754364</v>
      </c>
    </row>
    <row r="176" spans="1:41" ht="12.75" customHeight="1">
      <c r="A176" t="s">
        <v>379</v>
      </c>
      <c r="B176" t="s">
        <v>167</v>
      </c>
      <c r="C176" s="49">
        <v>18</v>
      </c>
      <c r="D176" s="49">
        <v>114.65982147475907</v>
      </c>
      <c r="E176" s="49">
        <v>0</v>
      </c>
      <c r="F176" s="49">
        <v>0</v>
      </c>
      <c r="G176" s="49">
        <v>0</v>
      </c>
      <c r="H176" s="49" t="s">
        <v>163</v>
      </c>
      <c r="I176" s="49">
        <v>0.17</v>
      </c>
      <c r="J176" s="49">
        <v>0</v>
      </c>
      <c r="K176" s="49">
        <v>123.40263286220944</v>
      </c>
      <c r="L176" s="60">
        <v>0</v>
      </c>
      <c r="M176" s="49">
        <v>0.08286505027008423</v>
      </c>
      <c r="N176" s="49"/>
      <c r="O176" s="49"/>
      <c r="P176" s="49">
        <v>0</v>
      </c>
      <c r="Q176" s="49">
        <v>0</v>
      </c>
      <c r="R176" s="49">
        <v>0</v>
      </c>
      <c r="S176" s="49">
        <v>0</v>
      </c>
      <c r="T176" s="49">
        <v>0</v>
      </c>
      <c r="U176" s="49">
        <v>0</v>
      </c>
      <c r="V176" s="49">
        <v>0</v>
      </c>
      <c r="W176" s="49">
        <v>0</v>
      </c>
      <c r="X176" s="49">
        <v>0</v>
      </c>
      <c r="Y176" s="49">
        <v>0</v>
      </c>
      <c r="Z176" s="49">
        <v>0</v>
      </c>
      <c r="AA176" s="49">
        <v>0</v>
      </c>
      <c r="AB176" s="49">
        <v>0</v>
      </c>
      <c r="AC176" s="49">
        <v>0</v>
      </c>
      <c r="AD176" s="49">
        <v>74.88985924137457</v>
      </c>
      <c r="AE176" s="49">
        <v>0</v>
      </c>
      <c r="AF176" s="49">
        <v>9.375114440917969</v>
      </c>
      <c r="AG176" s="49">
        <v>84.26497368229253</v>
      </c>
      <c r="AH176" s="49">
        <v>0</v>
      </c>
      <c r="AI176" s="48">
        <v>9999</v>
      </c>
      <c r="AJ176" s="49">
        <v>19.757190704345703</v>
      </c>
      <c r="AK176" s="49">
        <v>0</v>
      </c>
      <c r="AL176" s="49">
        <v>0</v>
      </c>
      <c r="AM176" s="49">
        <v>104.02216339111328</v>
      </c>
      <c r="AN176" s="49">
        <v>0</v>
      </c>
      <c r="AO176" s="48">
        <v>9999</v>
      </c>
    </row>
    <row r="177" spans="1:41" ht="12.75" customHeight="1">
      <c r="A177" t="s">
        <v>380</v>
      </c>
      <c r="B177" t="s">
        <v>166</v>
      </c>
      <c r="C177" s="49">
        <v>18</v>
      </c>
      <c r="D177" s="49">
        <v>5105.125091171165</v>
      </c>
      <c r="E177" s="49">
        <v>3345.21</v>
      </c>
      <c r="F177" s="49">
        <v>0.82</v>
      </c>
      <c r="G177" s="49">
        <v>15.566636085510254</v>
      </c>
      <c r="H177" s="49" t="s">
        <v>164</v>
      </c>
      <c r="I177" s="49">
        <v>0.158</v>
      </c>
      <c r="J177" s="49">
        <v>0.35499998927116394</v>
      </c>
      <c r="K177" s="49">
        <v>5494.390879372966</v>
      </c>
      <c r="L177" s="60">
        <v>1.4092456384233456</v>
      </c>
      <c r="M177" s="49">
        <v>3.9697061437004844</v>
      </c>
      <c r="N177" s="49"/>
      <c r="O177" s="49"/>
      <c r="P177" s="49">
        <v>3345.210713806946</v>
      </c>
      <c r="Q177" s="49">
        <v>0</v>
      </c>
      <c r="R177" s="49">
        <v>0</v>
      </c>
      <c r="S177" s="49">
        <v>9.813618659973145</v>
      </c>
      <c r="T177" s="49">
        <v>0</v>
      </c>
      <c r="U177" s="49">
        <v>0</v>
      </c>
      <c r="V177" s="49">
        <v>3345.210713806946</v>
      </c>
      <c r="W177" s="49">
        <v>25.380254620916013</v>
      </c>
      <c r="X177" s="49">
        <v>3370.5909684278618</v>
      </c>
      <c r="Y177" s="49">
        <v>0</v>
      </c>
      <c r="Z177" s="49">
        <v>0</v>
      </c>
      <c r="AA177" s="49">
        <v>51.07167434692383</v>
      </c>
      <c r="AB177" s="49">
        <v>0.3874829411506653</v>
      </c>
      <c r="AC177" s="49">
        <v>51.459155778259465</v>
      </c>
      <c r="AD177" s="49">
        <v>1915.0898167107398</v>
      </c>
      <c r="AE177" s="49">
        <v>50.40014676622718</v>
      </c>
      <c r="AF177" s="49">
        <v>286.67669677734375</v>
      </c>
      <c r="AG177" s="49">
        <v>2249.8812114145185</v>
      </c>
      <c r="AH177" s="49">
        <v>3345.210713806946</v>
      </c>
      <c r="AI177" s="69">
        <v>0.6725678601136874</v>
      </c>
      <c r="AJ177" s="49">
        <v>946.4817504882812</v>
      </c>
      <c r="AK177" s="49">
        <v>0</v>
      </c>
      <c r="AL177" s="49">
        <v>0</v>
      </c>
      <c r="AM177" s="49">
        <v>3196.363037109375</v>
      </c>
      <c r="AN177" s="49">
        <v>3370.5909684278618</v>
      </c>
      <c r="AO177" s="69">
        <v>0.9483093619346619</v>
      </c>
    </row>
    <row r="178" spans="1:41" ht="12.75" customHeight="1">
      <c r="A178" t="s">
        <v>380</v>
      </c>
      <c r="B178" t="s">
        <v>167</v>
      </c>
      <c r="C178" s="49">
        <v>18</v>
      </c>
      <c r="D178" s="49">
        <v>184.10554778554797</v>
      </c>
      <c r="E178" s="49">
        <v>0</v>
      </c>
      <c r="F178" s="49">
        <v>0</v>
      </c>
      <c r="G178" s="49">
        <v>0</v>
      </c>
      <c r="H178" s="49" t="s">
        <v>165</v>
      </c>
      <c r="I178" s="49">
        <v>0.17</v>
      </c>
      <c r="J178" s="49">
        <v>0</v>
      </c>
      <c r="K178" s="49">
        <v>198.143595804196</v>
      </c>
      <c r="L178" s="60">
        <v>0</v>
      </c>
      <c r="M178" s="49">
        <v>0.13305371730069565</v>
      </c>
      <c r="N178" s="49"/>
      <c r="O178" s="49"/>
      <c r="P178" s="49">
        <v>0</v>
      </c>
      <c r="Q178" s="49">
        <v>0</v>
      </c>
      <c r="R178" s="49">
        <v>0</v>
      </c>
      <c r="S178" s="49">
        <v>0</v>
      </c>
      <c r="T178" s="49">
        <v>0</v>
      </c>
      <c r="U178" s="49">
        <v>0</v>
      </c>
      <c r="V178" s="49">
        <v>0</v>
      </c>
      <c r="W178" s="49">
        <v>0</v>
      </c>
      <c r="X178" s="49">
        <v>0</v>
      </c>
      <c r="Y178" s="49">
        <v>0</v>
      </c>
      <c r="Z178" s="49">
        <v>0</v>
      </c>
      <c r="AA178" s="49">
        <v>0</v>
      </c>
      <c r="AB178" s="49">
        <v>0</v>
      </c>
      <c r="AC178" s="49">
        <v>0</v>
      </c>
      <c r="AD178" s="49">
        <v>135.3148413421548</v>
      </c>
      <c r="AE178" s="49">
        <v>0</v>
      </c>
      <c r="AF178" s="49">
        <v>16.559978485107422</v>
      </c>
      <c r="AG178" s="49">
        <v>151.87481982726223</v>
      </c>
      <c r="AH178" s="49">
        <v>0</v>
      </c>
      <c r="AI178" s="48">
        <v>9999</v>
      </c>
      <c r="AJ178" s="49">
        <v>31.72348403930664</v>
      </c>
      <c r="AK178" s="49">
        <v>0</v>
      </c>
      <c r="AL178" s="49">
        <v>0</v>
      </c>
      <c r="AM178" s="49">
        <v>183.59829711914062</v>
      </c>
      <c r="AN178" s="49">
        <v>0</v>
      </c>
      <c r="AO178" s="48">
        <v>9999</v>
      </c>
    </row>
    <row r="179" spans="1:41" ht="12.75" customHeight="1">
      <c r="A179" t="s">
        <v>381</v>
      </c>
      <c r="B179" t="s">
        <v>166</v>
      </c>
      <c r="C179" s="49">
        <v>18</v>
      </c>
      <c r="D179" s="49">
        <v>3562.8748267153687</v>
      </c>
      <c r="E179" s="49">
        <v>3345.21</v>
      </c>
      <c r="F179" s="49">
        <v>0.82</v>
      </c>
      <c r="G179" s="49">
        <v>15.566636085510254</v>
      </c>
      <c r="H179" s="49" t="s">
        <v>160</v>
      </c>
      <c r="I179" s="49">
        <v>0.158</v>
      </c>
      <c r="J179" s="49">
        <v>0.35499998927116394</v>
      </c>
      <c r="K179" s="49">
        <v>3834.5440322524155</v>
      </c>
      <c r="L179" s="60">
        <v>0.9835147464809932</v>
      </c>
      <c r="M179" s="49">
        <v>2.7704641583235183</v>
      </c>
      <c r="N179" s="49"/>
      <c r="O179" s="49"/>
      <c r="P179" s="49">
        <v>3345.210713806946</v>
      </c>
      <c r="Q179" s="49">
        <v>0</v>
      </c>
      <c r="R179" s="49">
        <v>0</v>
      </c>
      <c r="S179" s="49">
        <v>9.813618659973145</v>
      </c>
      <c r="T179" s="49">
        <v>0</v>
      </c>
      <c r="U179" s="49">
        <v>0</v>
      </c>
      <c r="V179" s="49">
        <v>3345.210713806946</v>
      </c>
      <c r="W179" s="49">
        <v>25.380254620916013</v>
      </c>
      <c r="X179" s="49">
        <v>3370.5909684278618</v>
      </c>
      <c r="Y179" s="49">
        <v>0</v>
      </c>
      <c r="Z179" s="49">
        <v>0</v>
      </c>
      <c r="AA179" s="49">
        <v>73.17890167236328</v>
      </c>
      <c r="AB179" s="49">
        <v>0.5552114248275757</v>
      </c>
      <c r="AC179" s="49">
        <v>73.73411643997254</v>
      </c>
      <c r="AD179" s="49">
        <v>1263.1410688563249</v>
      </c>
      <c r="AE179" s="49">
        <v>35.1743416604422</v>
      </c>
      <c r="AF179" s="49">
        <v>192.7318115234375</v>
      </c>
      <c r="AG179" s="49">
        <v>1489.4522037020404</v>
      </c>
      <c r="AH179" s="49">
        <v>3345.210713806946</v>
      </c>
      <c r="AI179" s="69">
        <v>0.4452491430672841</v>
      </c>
      <c r="AJ179" s="49">
        <v>660.551025390625</v>
      </c>
      <c r="AK179" s="49">
        <v>0</v>
      </c>
      <c r="AL179" s="49">
        <v>0</v>
      </c>
      <c r="AM179" s="49">
        <v>2150.003173828125</v>
      </c>
      <c r="AN179" s="49">
        <v>3370.5909684278618</v>
      </c>
      <c r="AO179" s="69">
        <v>0.637871265411377</v>
      </c>
    </row>
    <row r="180" spans="1:41" ht="12.75" customHeight="1">
      <c r="A180" t="s">
        <v>381</v>
      </c>
      <c r="B180" t="s">
        <v>167</v>
      </c>
      <c r="C180" s="49">
        <v>18</v>
      </c>
      <c r="D180" s="49">
        <v>114.65982147475907</v>
      </c>
      <c r="E180" s="49">
        <v>0</v>
      </c>
      <c r="F180" s="49">
        <v>0</v>
      </c>
      <c r="G180" s="49">
        <v>0</v>
      </c>
      <c r="H180" s="49" t="s">
        <v>163</v>
      </c>
      <c r="I180" s="49">
        <v>0.17</v>
      </c>
      <c r="J180" s="49">
        <v>0</v>
      </c>
      <c r="K180" s="49">
        <v>123.40263286220944</v>
      </c>
      <c r="L180" s="60">
        <v>0</v>
      </c>
      <c r="M180" s="49">
        <v>0.08286505027008423</v>
      </c>
      <c r="N180" s="49"/>
      <c r="O180" s="49"/>
      <c r="P180" s="49">
        <v>0</v>
      </c>
      <c r="Q180" s="49">
        <v>0</v>
      </c>
      <c r="R180" s="49">
        <v>0</v>
      </c>
      <c r="S180" s="49">
        <v>0</v>
      </c>
      <c r="T180" s="49">
        <v>0</v>
      </c>
      <c r="U180" s="49">
        <v>0</v>
      </c>
      <c r="V180" s="49">
        <v>0</v>
      </c>
      <c r="W180" s="49">
        <v>0</v>
      </c>
      <c r="X180" s="49">
        <v>0</v>
      </c>
      <c r="Y180" s="49">
        <v>0</v>
      </c>
      <c r="Z180" s="49">
        <v>0</v>
      </c>
      <c r="AA180" s="49">
        <v>0</v>
      </c>
      <c r="AB180" s="49">
        <v>0</v>
      </c>
      <c r="AC180" s="49">
        <v>0</v>
      </c>
      <c r="AD180" s="49">
        <v>74.88985924137457</v>
      </c>
      <c r="AE180" s="49">
        <v>0</v>
      </c>
      <c r="AF180" s="49">
        <v>9.375114440917969</v>
      </c>
      <c r="AG180" s="49">
        <v>84.26497368229253</v>
      </c>
      <c r="AH180" s="49">
        <v>0</v>
      </c>
      <c r="AI180" s="48">
        <v>9999</v>
      </c>
      <c r="AJ180" s="49">
        <v>19.757190704345703</v>
      </c>
      <c r="AK180" s="49">
        <v>0</v>
      </c>
      <c r="AL180" s="49">
        <v>0</v>
      </c>
      <c r="AM180" s="49">
        <v>104.02216339111328</v>
      </c>
      <c r="AN180" s="49">
        <v>0</v>
      </c>
      <c r="AO180" s="48">
        <v>9999</v>
      </c>
    </row>
    <row r="181" spans="1:41" ht="12.75" customHeight="1">
      <c r="A181" t="s">
        <v>382</v>
      </c>
      <c r="B181" t="s">
        <v>166</v>
      </c>
      <c r="C181" s="49">
        <v>18</v>
      </c>
      <c r="D181" s="49">
        <v>3562.8748267153687</v>
      </c>
      <c r="E181" s="49">
        <v>3345.21</v>
      </c>
      <c r="F181" s="49">
        <v>0.82</v>
      </c>
      <c r="G181" s="49">
        <v>15.566636085510254</v>
      </c>
      <c r="H181" s="49" t="s">
        <v>160</v>
      </c>
      <c r="I181" s="49">
        <v>0.158</v>
      </c>
      <c r="J181" s="49">
        <v>0.35499998927116394</v>
      </c>
      <c r="K181" s="49">
        <v>3834.5440322524155</v>
      </c>
      <c r="L181" s="60">
        <v>0.9835147464809932</v>
      </c>
      <c r="M181" s="49">
        <v>2.7704641583235183</v>
      </c>
      <c r="N181" s="49"/>
      <c r="O181" s="49"/>
      <c r="P181" s="49">
        <v>3345.210713806946</v>
      </c>
      <c r="Q181" s="49">
        <v>0</v>
      </c>
      <c r="R181" s="49">
        <v>0</v>
      </c>
      <c r="S181" s="49">
        <v>9.813618659973145</v>
      </c>
      <c r="T181" s="49">
        <v>0</v>
      </c>
      <c r="U181" s="49">
        <v>0</v>
      </c>
      <c r="V181" s="49">
        <v>3345.210713806946</v>
      </c>
      <c r="W181" s="49">
        <v>25.380254620916013</v>
      </c>
      <c r="X181" s="49">
        <v>3370.5909684278618</v>
      </c>
      <c r="Y181" s="49">
        <v>0</v>
      </c>
      <c r="Z181" s="49">
        <v>0</v>
      </c>
      <c r="AA181" s="49">
        <v>73.17890167236328</v>
      </c>
      <c r="AB181" s="49">
        <v>0.5552114248275757</v>
      </c>
      <c r="AC181" s="49">
        <v>73.73411643997254</v>
      </c>
      <c r="AD181" s="49">
        <v>1263.1410688563249</v>
      </c>
      <c r="AE181" s="49">
        <v>35.1743416604422</v>
      </c>
      <c r="AF181" s="49">
        <v>192.7318115234375</v>
      </c>
      <c r="AG181" s="49">
        <v>1489.4522037020404</v>
      </c>
      <c r="AH181" s="49">
        <v>3345.210713806946</v>
      </c>
      <c r="AI181" s="69">
        <v>0.4452491430672841</v>
      </c>
      <c r="AJ181" s="49">
        <v>660.551025390625</v>
      </c>
      <c r="AK181" s="49">
        <v>0</v>
      </c>
      <c r="AL181" s="49">
        <v>0</v>
      </c>
      <c r="AM181" s="49">
        <v>2150.003173828125</v>
      </c>
      <c r="AN181" s="49">
        <v>3370.5909684278618</v>
      </c>
      <c r="AO181" s="69">
        <v>0.637871265411377</v>
      </c>
    </row>
    <row r="182" spans="1:41" ht="12.75" customHeight="1">
      <c r="A182" t="s">
        <v>382</v>
      </c>
      <c r="B182" t="s">
        <v>167</v>
      </c>
      <c r="C182" s="49">
        <v>18</v>
      </c>
      <c r="D182" s="49">
        <v>184.10554778554797</v>
      </c>
      <c r="E182" s="49">
        <v>0</v>
      </c>
      <c r="F182" s="49">
        <v>0</v>
      </c>
      <c r="G182" s="49">
        <v>0</v>
      </c>
      <c r="H182" s="49" t="s">
        <v>165</v>
      </c>
      <c r="I182" s="49">
        <v>0.17</v>
      </c>
      <c r="J182" s="49">
        <v>0</v>
      </c>
      <c r="K182" s="49">
        <v>198.143595804196</v>
      </c>
      <c r="L182" s="60">
        <v>0</v>
      </c>
      <c r="M182" s="49">
        <v>0.13305371730069565</v>
      </c>
      <c r="N182" s="49"/>
      <c r="O182" s="49"/>
      <c r="P182" s="49">
        <v>0</v>
      </c>
      <c r="Q182" s="49">
        <v>0</v>
      </c>
      <c r="R182" s="49">
        <v>0</v>
      </c>
      <c r="S182" s="49">
        <v>0</v>
      </c>
      <c r="T182" s="49">
        <v>0</v>
      </c>
      <c r="U182" s="49">
        <v>0</v>
      </c>
      <c r="V182" s="49">
        <v>0</v>
      </c>
      <c r="W182" s="49">
        <v>0</v>
      </c>
      <c r="X182" s="49">
        <v>0</v>
      </c>
      <c r="Y182" s="49">
        <v>0</v>
      </c>
      <c r="Z182" s="49">
        <v>0</v>
      </c>
      <c r="AA182" s="49">
        <v>0</v>
      </c>
      <c r="AB182" s="49">
        <v>0</v>
      </c>
      <c r="AC182" s="49">
        <v>0</v>
      </c>
      <c r="AD182" s="49">
        <v>135.3148413421548</v>
      </c>
      <c r="AE182" s="49">
        <v>0</v>
      </c>
      <c r="AF182" s="49">
        <v>16.559978485107422</v>
      </c>
      <c r="AG182" s="49">
        <v>151.87481982726223</v>
      </c>
      <c r="AH182" s="49">
        <v>0</v>
      </c>
      <c r="AI182" s="48">
        <v>9999</v>
      </c>
      <c r="AJ182" s="49">
        <v>31.72348403930664</v>
      </c>
      <c r="AK182" s="49">
        <v>0</v>
      </c>
      <c r="AL182" s="49">
        <v>0</v>
      </c>
      <c r="AM182" s="49">
        <v>183.59829711914062</v>
      </c>
      <c r="AN182" s="49">
        <v>0</v>
      </c>
      <c r="AO182" s="48">
        <v>9999</v>
      </c>
    </row>
    <row r="183" spans="1:41" ht="12.75" customHeight="1">
      <c r="A183" t="s">
        <v>383</v>
      </c>
      <c r="B183" t="s">
        <v>166</v>
      </c>
      <c r="C183" s="49">
        <v>18</v>
      </c>
      <c r="D183" s="49">
        <v>4559.145130723267</v>
      </c>
      <c r="E183" s="49">
        <v>3345.21</v>
      </c>
      <c r="F183" s="49">
        <v>0.82</v>
      </c>
      <c r="G183" s="49">
        <v>15.566636085510254</v>
      </c>
      <c r="H183" s="49" t="s">
        <v>162</v>
      </c>
      <c r="I183" s="49">
        <v>0.158</v>
      </c>
      <c r="J183" s="49">
        <v>0.35499998927116394</v>
      </c>
      <c r="K183" s="49">
        <v>4906.779946940916</v>
      </c>
      <c r="L183" s="60">
        <v>1.2585304523726861</v>
      </c>
      <c r="M183" s="49">
        <v>3.5451563110086957</v>
      </c>
      <c r="N183" s="49"/>
      <c r="O183" s="49"/>
      <c r="P183" s="49">
        <v>3345.210713806946</v>
      </c>
      <c r="Q183" s="49">
        <v>0</v>
      </c>
      <c r="R183" s="49">
        <v>0</v>
      </c>
      <c r="S183" s="49">
        <v>9.813618659973145</v>
      </c>
      <c r="T183" s="49">
        <v>0</v>
      </c>
      <c r="U183" s="49">
        <v>0</v>
      </c>
      <c r="V183" s="49">
        <v>3345.210713806946</v>
      </c>
      <c r="W183" s="49">
        <v>25.380254620916013</v>
      </c>
      <c r="X183" s="49">
        <v>3370.5909684278618</v>
      </c>
      <c r="Y183" s="49">
        <v>0</v>
      </c>
      <c r="Z183" s="49">
        <v>0</v>
      </c>
      <c r="AA183" s="49">
        <v>57.1877555847168</v>
      </c>
      <c r="AB183" s="49">
        <v>0.4338859021663666</v>
      </c>
      <c r="AC183" s="49">
        <v>57.621641733612066</v>
      </c>
      <c r="AD183" s="49">
        <v>1691.7186596882245</v>
      </c>
      <c r="AE183" s="49">
        <v>45.00998107066333</v>
      </c>
      <c r="AF183" s="49">
        <v>254.16162109375</v>
      </c>
      <c r="AG183" s="49">
        <v>1988.8492358712228</v>
      </c>
      <c r="AH183" s="49">
        <v>3345.210713806946</v>
      </c>
      <c r="AI183" s="69">
        <v>0.594536310571556</v>
      </c>
      <c r="AJ183" s="49">
        <v>845.2577514648438</v>
      </c>
      <c r="AK183" s="49">
        <v>0</v>
      </c>
      <c r="AL183" s="49">
        <v>0</v>
      </c>
      <c r="AM183" s="49">
        <v>2834.10693359375</v>
      </c>
      <c r="AN183" s="49">
        <v>3370.5909684278618</v>
      </c>
      <c r="AO183" s="69">
        <v>0.840833842754364</v>
      </c>
    </row>
    <row r="184" spans="1:41" ht="12.75" customHeight="1">
      <c r="A184" t="s">
        <v>383</v>
      </c>
      <c r="B184" t="s">
        <v>167</v>
      </c>
      <c r="C184" s="49">
        <v>18</v>
      </c>
      <c r="D184" s="49">
        <v>184.10554778554797</v>
      </c>
      <c r="E184" s="49">
        <v>0</v>
      </c>
      <c r="F184" s="49">
        <v>0</v>
      </c>
      <c r="G184" s="49">
        <v>0</v>
      </c>
      <c r="H184" s="49" t="s">
        <v>165</v>
      </c>
      <c r="I184" s="49">
        <v>0.17</v>
      </c>
      <c r="J184" s="49">
        <v>0</v>
      </c>
      <c r="K184" s="49">
        <v>198.143595804196</v>
      </c>
      <c r="L184" s="60">
        <v>0</v>
      </c>
      <c r="M184" s="49">
        <v>0.13305371730069565</v>
      </c>
      <c r="N184" s="49"/>
      <c r="O184" s="49"/>
      <c r="P184" s="49">
        <v>0</v>
      </c>
      <c r="Q184" s="49">
        <v>0</v>
      </c>
      <c r="R184" s="49">
        <v>0</v>
      </c>
      <c r="S184" s="49">
        <v>0</v>
      </c>
      <c r="T184" s="49">
        <v>0</v>
      </c>
      <c r="U184" s="49">
        <v>0</v>
      </c>
      <c r="V184" s="49">
        <v>0</v>
      </c>
      <c r="W184" s="49">
        <v>0</v>
      </c>
      <c r="X184" s="49">
        <v>0</v>
      </c>
      <c r="Y184" s="49">
        <v>0</v>
      </c>
      <c r="Z184" s="49">
        <v>0</v>
      </c>
      <c r="AA184" s="49">
        <v>0</v>
      </c>
      <c r="AB184" s="49">
        <v>0</v>
      </c>
      <c r="AC184" s="49">
        <v>0</v>
      </c>
      <c r="AD184" s="49">
        <v>135.3148413421548</v>
      </c>
      <c r="AE184" s="49">
        <v>0</v>
      </c>
      <c r="AF184" s="49">
        <v>16.559978485107422</v>
      </c>
      <c r="AG184" s="49">
        <v>151.87481982726223</v>
      </c>
      <c r="AH184" s="49">
        <v>0</v>
      </c>
      <c r="AI184" s="48">
        <v>9999</v>
      </c>
      <c r="AJ184" s="49">
        <v>31.72348403930664</v>
      </c>
      <c r="AK184" s="49">
        <v>0</v>
      </c>
      <c r="AL184" s="49">
        <v>0</v>
      </c>
      <c r="AM184" s="49">
        <v>183.59829711914062</v>
      </c>
      <c r="AN184" s="49">
        <v>0</v>
      </c>
      <c r="AO184" s="48">
        <v>9999</v>
      </c>
    </row>
    <row r="185" spans="1:41" ht="12.75" customHeight="1">
      <c r="A185" t="s">
        <v>384</v>
      </c>
      <c r="B185" t="s">
        <v>166</v>
      </c>
      <c r="C185" s="49">
        <v>18</v>
      </c>
      <c r="D185" s="49">
        <v>4559.145130723267</v>
      </c>
      <c r="E185" s="49">
        <v>3345.21</v>
      </c>
      <c r="F185" s="49">
        <v>0.82</v>
      </c>
      <c r="G185" s="49">
        <v>15.566636085510254</v>
      </c>
      <c r="H185" s="49" t="s">
        <v>162</v>
      </c>
      <c r="I185" s="49">
        <v>0.158</v>
      </c>
      <c r="J185" s="49">
        <v>0.35499998927116394</v>
      </c>
      <c r="K185" s="49">
        <v>4906.779946940916</v>
      </c>
      <c r="L185" s="60">
        <v>1.2585304523726861</v>
      </c>
      <c r="M185" s="49">
        <v>3.5451563110086957</v>
      </c>
      <c r="N185" s="49"/>
      <c r="O185" s="49"/>
      <c r="P185" s="49">
        <v>3345.210713806946</v>
      </c>
      <c r="Q185" s="49">
        <v>0</v>
      </c>
      <c r="R185" s="49">
        <v>0</v>
      </c>
      <c r="S185" s="49">
        <v>9.813618659973145</v>
      </c>
      <c r="T185" s="49">
        <v>0</v>
      </c>
      <c r="U185" s="49">
        <v>0</v>
      </c>
      <c r="V185" s="49">
        <v>3345.210713806946</v>
      </c>
      <c r="W185" s="49">
        <v>25.380254620916013</v>
      </c>
      <c r="X185" s="49">
        <v>3370.5909684278618</v>
      </c>
      <c r="Y185" s="49">
        <v>0</v>
      </c>
      <c r="Z185" s="49">
        <v>0</v>
      </c>
      <c r="AA185" s="49">
        <v>57.1877555847168</v>
      </c>
      <c r="AB185" s="49">
        <v>0.4338859021663666</v>
      </c>
      <c r="AC185" s="49">
        <v>57.621641733612066</v>
      </c>
      <c r="AD185" s="49">
        <v>1691.7186596882245</v>
      </c>
      <c r="AE185" s="49">
        <v>45.00998107066333</v>
      </c>
      <c r="AF185" s="49">
        <v>254.16162109375</v>
      </c>
      <c r="AG185" s="49">
        <v>1988.8492358712228</v>
      </c>
      <c r="AH185" s="49">
        <v>3345.210713806946</v>
      </c>
      <c r="AI185" s="69">
        <v>0.594536310571556</v>
      </c>
      <c r="AJ185" s="49">
        <v>845.2577514648438</v>
      </c>
      <c r="AK185" s="49">
        <v>0</v>
      </c>
      <c r="AL185" s="49">
        <v>0</v>
      </c>
      <c r="AM185" s="49">
        <v>2834.10693359375</v>
      </c>
      <c r="AN185" s="49">
        <v>3370.5909684278618</v>
      </c>
      <c r="AO185" s="69">
        <v>0.840833842754364</v>
      </c>
    </row>
    <row r="186" spans="1:41" ht="12.75" customHeight="1">
      <c r="A186" t="s">
        <v>384</v>
      </c>
      <c r="B186" t="s">
        <v>167</v>
      </c>
      <c r="C186" s="49">
        <v>18</v>
      </c>
      <c r="D186" s="49">
        <v>93.66707794424464</v>
      </c>
      <c r="E186" s="49">
        <v>0</v>
      </c>
      <c r="F186" s="49">
        <v>0</v>
      </c>
      <c r="G186" s="49">
        <v>0</v>
      </c>
      <c r="H186" s="49" t="s">
        <v>161</v>
      </c>
      <c r="I186" s="49">
        <v>0.17</v>
      </c>
      <c r="J186" s="49">
        <v>0</v>
      </c>
      <c r="K186" s="49">
        <v>100.8091926374933</v>
      </c>
      <c r="L186" s="60">
        <v>0</v>
      </c>
      <c r="M186" s="49">
        <v>0.06769352178182467</v>
      </c>
      <c r="N186" s="49"/>
      <c r="O186" s="49"/>
      <c r="P186" s="49">
        <v>0</v>
      </c>
      <c r="Q186" s="49">
        <v>0</v>
      </c>
      <c r="R186" s="49">
        <v>0</v>
      </c>
      <c r="S186" s="49">
        <v>0</v>
      </c>
      <c r="T186" s="49">
        <v>0</v>
      </c>
      <c r="U186" s="49">
        <v>0</v>
      </c>
      <c r="V186" s="49">
        <v>0</v>
      </c>
      <c r="W186" s="49">
        <v>0</v>
      </c>
      <c r="X186" s="49">
        <v>0</v>
      </c>
      <c r="Y186" s="49">
        <v>0</v>
      </c>
      <c r="Z186" s="49">
        <v>0</v>
      </c>
      <c r="AA186" s="49">
        <v>0</v>
      </c>
      <c r="AB186" s="49">
        <v>0</v>
      </c>
      <c r="AC186" s="49">
        <v>0</v>
      </c>
      <c r="AD186" s="49">
        <v>58.446546219042254</v>
      </c>
      <c r="AE186" s="49">
        <v>0</v>
      </c>
      <c r="AF186" s="49">
        <v>7.3854570388793945</v>
      </c>
      <c r="AG186" s="49">
        <v>65.83200325792166</v>
      </c>
      <c r="AH186" s="49">
        <v>0</v>
      </c>
      <c r="AI186" s="48">
        <v>9999</v>
      </c>
      <c r="AJ186" s="49">
        <v>16.13990592956543</v>
      </c>
      <c r="AK186" s="49">
        <v>0</v>
      </c>
      <c r="AL186" s="49">
        <v>0</v>
      </c>
      <c r="AM186" s="49">
        <v>81.97190856933594</v>
      </c>
      <c r="AN186" s="49">
        <v>0</v>
      </c>
      <c r="AO186" s="48">
        <v>9999</v>
      </c>
    </row>
    <row r="187" spans="1:41" ht="12.75" customHeight="1">
      <c r="A187" t="s">
        <v>385</v>
      </c>
      <c r="B187" t="s">
        <v>166</v>
      </c>
      <c r="C187" s="49">
        <v>18</v>
      </c>
      <c r="D187" s="49">
        <v>5105.125091171165</v>
      </c>
      <c r="E187" s="49">
        <v>3345.21</v>
      </c>
      <c r="F187" s="49">
        <v>0.82</v>
      </c>
      <c r="G187" s="49">
        <v>15.566636085510254</v>
      </c>
      <c r="H187" s="49" t="s">
        <v>164</v>
      </c>
      <c r="I187" s="49">
        <v>0.158</v>
      </c>
      <c r="J187" s="49">
        <v>0.35499998927116394</v>
      </c>
      <c r="K187" s="49">
        <v>5494.390879372966</v>
      </c>
      <c r="L187" s="60">
        <v>1.4092456384233456</v>
      </c>
      <c r="M187" s="49">
        <v>3.9697061437004844</v>
      </c>
      <c r="N187" s="49"/>
      <c r="O187" s="49"/>
      <c r="P187" s="49">
        <v>3345.210713806946</v>
      </c>
      <c r="Q187" s="49">
        <v>0</v>
      </c>
      <c r="R187" s="49">
        <v>0</v>
      </c>
      <c r="S187" s="49">
        <v>9.813618659973145</v>
      </c>
      <c r="T187" s="49">
        <v>0</v>
      </c>
      <c r="U187" s="49">
        <v>0</v>
      </c>
      <c r="V187" s="49">
        <v>3345.210713806946</v>
      </c>
      <c r="W187" s="49">
        <v>25.380254620916013</v>
      </c>
      <c r="X187" s="49">
        <v>3370.5909684278618</v>
      </c>
      <c r="Y187" s="49">
        <v>0</v>
      </c>
      <c r="Z187" s="49">
        <v>0</v>
      </c>
      <c r="AA187" s="49">
        <v>51.07167434692383</v>
      </c>
      <c r="AB187" s="49">
        <v>0.3874829411506653</v>
      </c>
      <c r="AC187" s="49">
        <v>51.459155778259465</v>
      </c>
      <c r="AD187" s="49">
        <v>1915.0898167107398</v>
      </c>
      <c r="AE187" s="49">
        <v>50.40014676622718</v>
      </c>
      <c r="AF187" s="49">
        <v>286.67669677734375</v>
      </c>
      <c r="AG187" s="49">
        <v>2249.8812114145185</v>
      </c>
      <c r="AH187" s="49">
        <v>3345.210713806946</v>
      </c>
      <c r="AI187" s="69">
        <v>0.6725678601136874</v>
      </c>
      <c r="AJ187" s="49">
        <v>946.4817504882812</v>
      </c>
      <c r="AK187" s="49">
        <v>0</v>
      </c>
      <c r="AL187" s="49">
        <v>0</v>
      </c>
      <c r="AM187" s="49">
        <v>3196.363037109375</v>
      </c>
      <c r="AN187" s="49">
        <v>3370.5909684278618</v>
      </c>
      <c r="AO187" s="69">
        <v>0.9483093619346619</v>
      </c>
    </row>
    <row r="188" spans="1:41" ht="12.75" customHeight="1">
      <c r="A188" t="s">
        <v>385</v>
      </c>
      <c r="B188" t="s">
        <v>167</v>
      </c>
      <c r="C188" s="49">
        <v>18</v>
      </c>
      <c r="D188" s="49">
        <v>93.66707794424464</v>
      </c>
      <c r="E188" s="49">
        <v>0</v>
      </c>
      <c r="F188" s="49">
        <v>0</v>
      </c>
      <c r="G188" s="49">
        <v>0</v>
      </c>
      <c r="H188" s="49" t="s">
        <v>161</v>
      </c>
      <c r="I188" s="49">
        <v>0.17</v>
      </c>
      <c r="J188" s="49">
        <v>0</v>
      </c>
      <c r="K188" s="49">
        <v>100.8091926374933</v>
      </c>
      <c r="L188" s="60">
        <v>0</v>
      </c>
      <c r="M188" s="49">
        <v>0.06769352178182467</v>
      </c>
      <c r="N188" s="49"/>
      <c r="O188" s="49"/>
      <c r="P188" s="49">
        <v>0</v>
      </c>
      <c r="Q188" s="49">
        <v>0</v>
      </c>
      <c r="R188" s="49">
        <v>0</v>
      </c>
      <c r="S188" s="49">
        <v>0</v>
      </c>
      <c r="T188" s="49">
        <v>0</v>
      </c>
      <c r="U188" s="49">
        <v>0</v>
      </c>
      <c r="V188" s="49">
        <v>0</v>
      </c>
      <c r="W188" s="49">
        <v>0</v>
      </c>
      <c r="X188" s="49">
        <v>0</v>
      </c>
      <c r="Y188" s="49">
        <v>0</v>
      </c>
      <c r="Z188" s="49">
        <v>0</v>
      </c>
      <c r="AA188" s="49">
        <v>0</v>
      </c>
      <c r="AB188" s="49">
        <v>0</v>
      </c>
      <c r="AC188" s="49">
        <v>0</v>
      </c>
      <c r="AD188" s="49">
        <v>58.446546219042254</v>
      </c>
      <c r="AE188" s="49">
        <v>0</v>
      </c>
      <c r="AF188" s="49">
        <v>7.3854570388793945</v>
      </c>
      <c r="AG188" s="49">
        <v>65.83200325792166</v>
      </c>
      <c r="AH188" s="49">
        <v>0</v>
      </c>
      <c r="AI188" s="48">
        <v>9999</v>
      </c>
      <c r="AJ188" s="49">
        <v>16.13990592956543</v>
      </c>
      <c r="AK188" s="49">
        <v>0</v>
      </c>
      <c r="AL188" s="49">
        <v>0</v>
      </c>
      <c r="AM188" s="49">
        <v>81.97190856933594</v>
      </c>
      <c r="AN188" s="49">
        <v>0</v>
      </c>
      <c r="AO188" s="48">
        <v>9999</v>
      </c>
    </row>
    <row r="189" spans="1:41" ht="12.75" customHeight="1">
      <c r="A189" t="s">
        <v>386</v>
      </c>
      <c r="B189" t="s">
        <v>166</v>
      </c>
      <c r="C189" s="49">
        <v>18</v>
      </c>
      <c r="D189" s="49">
        <v>5105.125091171165</v>
      </c>
      <c r="E189" s="49">
        <v>3345.21</v>
      </c>
      <c r="F189" s="49">
        <v>0.82</v>
      </c>
      <c r="G189" s="49">
        <v>15.566636085510254</v>
      </c>
      <c r="H189" s="49" t="s">
        <v>164</v>
      </c>
      <c r="I189" s="49">
        <v>0.158</v>
      </c>
      <c r="J189" s="49">
        <v>0.35499998927116394</v>
      </c>
      <c r="K189" s="49">
        <v>5494.390879372966</v>
      </c>
      <c r="L189" s="60">
        <v>1.4092456384233456</v>
      </c>
      <c r="M189" s="49">
        <v>3.9697061437004844</v>
      </c>
      <c r="N189" s="49"/>
      <c r="O189" s="49"/>
      <c r="P189" s="49">
        <v>3345.210713806946</v>
      </c>
      <c r="Q189" s="49">
        <v>0</v>
      </c>
      <c r="R189" s="49">
        <v>0</v>
      </c>
      <c r="S189" s="49">
        <v>9.813618659973145</v>
      </c>
      <c r="T189" s="49">
        <v>0</v>
      </c>
      <c r="U189" s="49">
        <v>0</v>
      </c>
      <c r="V189" s="49">
        <v>3345.210713806946</v>
      </c>
      <c r="W189" s="49">
        <v>25.380254620916013</v>
      </c>
      <c r="X189" s="49">
        <v>3370.5909684278618</v>
      </c>
      <c r="Y189" s="49">
        <v>0</v>
      </c>
      <c r="Z189" s="49">
        <v>0</v>
      </c>
      <c r="AA189" s="49">
        <v>51.07167434692383</v>
      </c>
      <c r="AB189" s="49">
        <v>0.3874829411506653</v>
      </c>
      <c r="AC189" s="49">
        <v>51.459155778259465</v>
      </c>
      <c r="AD189" s="49">
        <v>1915.0898167107398</v>
      </c>
      <c r="AE189" s="49">
        <v>50.40014676622718</v>
      </c>
      <c r="AF189" s="49">
        <v>286.67669677734375</v>
      </c>
      <c r="AG189" s="49">
        <v>2249.8812114145185</v>
      </c>
      <c r="AH189" s="49">
        <v>3345.210713806946</v>
      </c>
      <c r="AI189" s="69">
        <v>0.6725678601136874</v>
      </c>
      <c r="AJ189" s="49">
        <v>946.4817504882812</v>
      </c>
      <c r="AK189" s="49">
        <v>0</v>
      </c>
      <c r="AL189" s="49">
        <v>0</v>
      </c>
      <c r="AM189" s="49">
        <v>3196.363037109375</v>
      </c>
      <c r="AN189" s="49">
        <v>3370.5909684278618</v>
      </c>
      <c r="AO189" s="69">
        <v>0.9483093619346619</v>
      </c>
    </row>
    <row r="190" spans="1:41" ht="12.75" customHeight="1">
      <c r="A190" t="s">
        <v>386</v>
      </c>
      <c r="B190" t="s">
        <v>167</v>
      </c>
      <c r="C190" s="49">
        <v>18</v>
      </c>
      <c r="D190" s="49">
        <v>114.65982147475907</v>
      </c>
      <c r="E190" s="49">
        <v>0</v>
      </c>
      <c r="F190" s="49">
        <v>0</v>
      </c>
      <c r="G190" s="49">
        <v>0</v>
      </c>
      <c r="H190" s="49" t="s">
        <v>163</v>
      </c>
      <c r="I190" s="49">
        <v>0.17</v>
      </c>
      <c r="J190" s="49">
        <v>0</v>
      </c>
      <c r="K190" s="49">
        <v>123.40263286220944</v>
      </c>
      <c r="L190" s="60">
        <v>0</v>
      </c>
      <c r="M190" s="49">
        <v>0.08286505027008423</v>
      </c>
      <c r="N190" s="49"/>
      <c r="O190" s="49"/>
      <c r="P190" s="49">
        <v>0</v>
      </c>
      <c r="Q190" s="49">
        <v>0</v>
      </c>
      <c r="R190" s="49">
        <v>0</v>
      </c>
      <c r="S190" s="49">
        <v>0</v>
      </c>
      <c r="T190" s="49">
        <v>0</v>
      </c>
      <c r="U190" s="49">
        <v>0</v>
      </c>
      <c r="V190" s="49">
        <v>0</v>
      </c>
      <c r="W190" s="49">
        <v>0</v>
      </c>
      <c r="X190" s="49">
        <v>0</v>
      </c>
      <c r="Y190" s="49">
        <v>0</v>
      </c>
      <c r="Z190" s="49">
        <v>0</v>
      </c>
      <c r="AA190" s="49">
        <v>0</v>
      </c>
      <c r="AB190" s="49">
        <v>0</v>
      </c>
      <c r="AC190" s="49">
        <v>0</v>
      </c>
      <c r="AD190" s="49">
        <v>74.88985924137457</v>
      </c>
      <c r="AE190" s="49">
        <v>0</v>
      </c>
      <c r="AF190" s="49">
        <v>9.375114440917969</v>
      </c>
      <c r="AG190" s="49">
        <v>84.26497368229253</v>
      </c>
      <c r="AH190" s="49">
        <v>0</v>
      </c>
      <c r="AI190" s="48">
        <v>9999</v>
      </c>
      <c r="AJ190" s="49">
        <v>19.757190704345703</v>
      </c>
      <c r="AK190" s="49">
        <v>0</v>
      </c>
      <c r="AL190" s="49">
        <v>0</v>
      </c>
      <c r="AM190" s="49">
        <v>104.02216339111328</v>
      </c>
      <c r="AN190" s="49">
        <v>0</v>
      </c>
      <c r="AO190" s="48">
        <v>9999</v>
      </c>
    </row>
    <row r="191" spans="1:41" ht="12.75" customHeight="1">
      <c r="A191" t="s">
        <v>387</v>
      </c>
      <c r="B191" t="s">
        <v>168</v>
      </c>
      <c r="C191" s="49">
        <v>18</v>
      </c>
      <c r="D191" s="49">
        <v>1370.9267168970387</v>
      </c>
      <c r="E191" s="49">
        <v>3235</v>
      </c>
      <c r="F191" s="49">
        <v>0.82</v>
      </c>
      <c r="G191" s="49">
        <v>15.566636085510254</v>
      </c>
      <c r="H191" s="49" t="s">
        <v>160</v>
      </c>
      <c r="I191" s="49">
        <v>0.158</v>
      </c>
      <c r="J191" s="49">
        <v>0.35499998927116394</v>
      </c>
      <c r="K191" s="49">
        <v>1475.4598790604377</v>
      </c>
      <c r="L191" s="60">
        <v>0.3784378368566038</v>
      </c>
      <c r="M191" s="49">
        <v>1.0660221078698036</v>
      </c>
      <c r="N191" s="49"/>
      <c r="O191" s="49"/>
      <c r="P191" s="49">
        <v>3235.0006902901373</v>
      </c>
      <c r="Q191" s="49">
        <v>0</v>
      </c>
      <c r="R191" s="49">
        <v>0</v>
      </c>
      <c r="S191" s="49">
        <v>9.813618659973145</v>
      </c>
      <c r="T191" s="49">
        <v>0</v>
      </c>
      <c r="U191" s="49">
        <v>0</v>
      </c>
      <c r="V191" s="49">
        <v>3235.0006902901373</v>
      </c>
      <c r="W191" s="49">
        <v>25.380254620916013</v>
      </c>
      <c r="X191" s="49">
        <v>3260.380944911053</v>
      </c>
      <c r="Y191" s="49">
        <v>0</v>
      </c>
      <c r="Z191" s="49">
        <v>0</v>
      </c>
      <c r="AA191" s="49">
        <v>183.9175262451172</v>
      </c>
      <c r="AB191" s="49">
        <v>1.4429281949996948</v>
      </c>
      <c r="AC191" s="49">
        <v>185.3604599894091</v>
      </c>
      <c r="AD191" s="49">
        <v>486.03274679213354</v>
      </c>
      <c r="AE191" s="49">
        <v>13.534420117705997</v>
      </c>
      <c r="AF191" s="49">
        <v>74.1595458984375</v>
      </c>
      <c r="AG191" s="49">
        <v>573.1129799773244</v>
      </c>
      <c r="AH191" s="49">
        <v>3235.0006902901373</v>
      </c>
      <c r="AI191" s="69">
        <v>0.17716007965547717</v>
      </c>
      <c r="AJ191" s="49">
        <v>254.1675262451172</v>
      </c>
      <c r="AK191" s="49">
        <v>0</v>
      </c>
      <c r="AL191" s="49">
        <v>0</v>
      </c>
      <c r="AM191" s="49">
        <v>827.280517578125</v>
      </c>
      <c r="AN191" s="49">
        <v>3260.380944911053</v>
      </c>
      <c r="AO191" s="69">
        <v>0.2537373900413513</v>
      </c>
    </row>
    <row r="192" spans="1:41" ht="12.75" customHeight="1">
      <c r="A192" t="s">
        <v>387</v>
      </c>
      <c r="B192" t="s">
        <v>169</v>
      </c>
      <c r="C192" s="49">
        <v>18</v>
      </c>
      <c r="D192" s="49">
        <v>102.62606405939756</v>
      </c>
      <c r="E192" s="49">
        <v>0</v>
      </c>
      <c r="F192" s="49">
        <v>0</v>
      </c>
      <c r="G192" s="49">
        <v>0</v>
      </c>
      <c r="H192" s="49" t="s">
        <v>161</v>
      </c>
      <c r="I192" s="49">
        <v>0.17</v>
      </c>
      <c r="J192" s="49">
        <v>0</v>
      </c>
      <c r="K192" s="49">
        <v>110.45130144392662</v>
      </c>
      <c r="L192" s="60">
        <v>0</v>
      </c>
      <c r="M192" s="49">
        <v>0.07416821208966332</v>
      </c>
      <c r="N192" s="49"/>
      <c r="O192" s="49"/>
      <c r="P192" s="49">
        <v>0</v>
      </c>
      <c r="Q192" s="49">
        <v>0</v>
      </c>
      <c r="R192" s="49">
        <v>0</v>
      </c>
      <c r="S192" s="49">
        <v>0</v>
      </c>
      <c r="T192" s="49">
        <v>0</v>
      </c>
      <c r="U192" s="49">
        <v>0</v>
      </c>
      <c r="V192" s="49">
        <v>0</v>
      </c>
      <c r="W192" s="49">
        <v>0</v>
      </c>
      <c r="X192" s="49">
        <v>0</v>
      </c>
      <c r="Y192" s="49">
        <v>0</v>
      </c>
      <c r="Z192" s="49">
        <v>0</v>
      </c>
      <c r="AA192" s="49">
        <v>0</v>
      </c>
      <c r="AB192" s="49">
        <v>0</v>
      </c>
      <c r="AC192" s="49">
        <v>0</v>
      </c>
      <c r="AD192" s="49">
        <v>64.03678995832841</v>
      </c>
      <c r="AE192" s="49">
        <v>0</v>
      </c>
      <c r="AF192" s="49">
        <v>8.091854095458984</v>
      </c>
      <c r="AG192" s="49">
        <v>72.1286440537874</v>
      </c>
      <c r="AH192" s="49">
        <v>0</v>
      </c>
      <c r="AI192" s="48">
        <v>9999</v>
      </c>
      <c r="AJ192" s="49">
        <v>17.683637619018555</v>
      </c>
      <c r="AK192" s="49">
        <v>0</v>
      </c>
      <c r="AL192" s="49">
        <v>0</v>
      </c>
      <c r="AM192" s="49">
        <v>89.8122787475586</v>
      </c>
      <c r="AN192" s="49">
        <v>0</v>
      </c>
      <c r="AO192" s="48">
        <v>9999</v>
      </c>
    </row>
    <row r="193" spans="1:41" ht="12.75" customHeight="1">
      <c r="A193" t="s">
        <v>388</v>
      </c>
      <c r="B193" t="s">
        <v>168</v>
      </c>
      <c r="C193" s="49">
        <v>18</v>
      </c>
      <c r="D193" s="49">
        <v>4164.10198886551</v>
      </c>
      <c r="E193" s="49">
        <v>3235</v>
      </c>
      <c r="F193" s="49">
        <v>0.82</v>
      </c>
      <c r="G193" s="49">
        <v>15.566636085510254</v>
      </c>
      <c r="H193" s="49" t="s">
        <v>162</v>
      </c>
      <c r="I193" s="49">
        <v>0.158</v>
      </c>
      <c r="J193" s="49">
        <v>0.35499998927116394</v>
      </c>
      <c r="K193" s="49">
        <v>4481.614765516505</v>
      </c>
      <c r="L193" s="60">
        <v>1.1494806612882558</v>
      </c>
      <c r="M193" s="49">
        <v>3.2379737916280162</v>
      </c>
      <c r="N193" s="49"/>
      <c r="O193" s="49"/>
      <c r="P193" s="49">
        <v>3235.0006902901373</v>
      </c>
      <c r="Q193" s="49">
        <v>0</v>
      </c>
      <c r="R193" s="49">
        <v>0</v>
      </c>
      <c r="S193" s="49">
        <v>9.813618659973145</v>
      </c>
      <c r="T193" s="49">
        <v>0</v>
      </c>
      <c r="U193" s="49">
        <v>0</v>
      </c>
      <c r="V193" s="49">
        <v>3235.0006902901373</v>
      </c>
      <c r="W193" s="49">
        <v>25.380254620916013</v>
      </c>
      <c r="X193" s="49">
        <v>3260.380944911053</v>
      </c>
      <c r="Y193" s="49">
        <v>0</v>
      </c>
      <c r="Z193" s="49">
        <v>0</v>
      </c>
      <c r="AA193" s="49">
        <v>60.55025863647461</v>
      </c>
      <c r="AB193" s="49">
        <v>0.47504812479019165</v>
      </c>
      <c r="AC193" s="49">
        <v>61.02530810611536</v>
      </c>
      <c r="AD193" s="49">
        <v>1545.1337549965442</v>
      </c>
      <c r="AE193" s="49">
        <v>41.10993318289358</v>
      </c>
      <c r="AF193" s="49">
        <v>232.13890075683594</v>
      </c>
      <c r="AG193" s="49">
        <v>1816.5184148192307</v>
      </c>
      <c r="AH193" s="49">
        <v>3235.0006902901373</v>
      </c>
      <c r="AI193" s="69">
        <v>0.5615202557055136</v>
      </c>
      <c r="AJ193" s="49">
        <v>772.0174560546875</v>
      </c>
      <c r="AK193" s="49">
        <v>0</v>
      </c>
      <c r="AL193" s="49">
        <v>0</v>
      </c>
      <c r="AM193" s="49">
        <v>2588.535888671875</v>
      </c>
      <c r="AN193" s="49">
        <v>3260.380944911053</v>
      </c>
      <c r="AO193" s="69">
        <v>0.7939366102218628</v>
      </c>
    </row>
    <row r="194" spans="1:41" ht="12.75" customHeight="1">
      <c r="A194" t="s">
        <v>388</v>
      </c>
      <c r="B194" t="s">
        <v>169</v>
      </c>
      <c r="C194" s="49">
        <v>18</v>
      </c>
      <c r="D194" s="49">
        <v>142.52539065872423</v>
      </c>
      <c r="E194" s="49">
        <v>0</v>
      </c>
      <c r="F194" s="49">
        <v>0</v>
      </c>
      <c r="G194" s="49">
        <v>0</v>
      </c>
      <c r="H194" s="49" t="s">
        <v>163</v>
      </c>
      <c r="I194" s="49">
        <v>0.17</v>
      </c>
      <c r="J194" s="49">
        <v>0</v>
      </c>
      <c r="K194" s="49">
        <v>153.39295169645195</v>
      </c>
      <c r="L194" s="60">
        <v>0</v>
      </c>
      <c r="M194" s="49">
        <v>0.10300359367207354</v>
      </c>
      <c r="N194" s="49"/>
      <c r="O194" s="49"/>
      <c r="P194" s="49">
        <v>0</v>
      </c>
      <c r="Q194" s="49">
        <v>0</v>
      </c>
      <c r="R194" s="49">
        <v>0</v>
      </c>
      <c r="S194" s="49">
        <v>0</v>
      </c>
      <c r="T194" s="49">
        <v>0</v>
      </c>
      <c r="U194" s="49">
        <v>0</v>
      </c>
      <c r="V194" s="49">
        <v>0</v>
      </c>
      <c r="W194" s="49">
        <v>0</v>
      </c>
      <c r="X194" s="49">
        <v>0</v>
      </c>
      <c r="Y194" s="49">
        <v>0</v>
      </c>
      <c r="Z194" s="49">
        <v>0</v>
      </c>
      <c r="AA194" s="49">
        <v>0</v>
      </c>
      <c r="AB194" s="49">
        <v>0</v>
      </c>
      <c r="AC194" s="49">
        <v>0</v>
      </c>
      <c r="AD194" s="49">
        <v>93.09020638152181</v>
      </c>
      <c r="AE194" s="49">
        <v>0</v>
      </c>
      <c r="AF194" s="49">
        <v>11.653531074523926</v>
      </c>
      <c r="AG194" s="49">
        <v>104.74373745604574</v>
      </c>
      <c r="AH194" s="49">
        <v>0</v>
      </c>
      <c r="AI194" s="48">
        <v>9999</v>
      </c>
      <c r="AJ194" s="49">
        <v>24.55875015258789</v>
      </c>
      <c r="AK194" s="49">
        <v>0</v>
      </c>
      <c r="AL194" s="49">
        <v>0</v>
      </c>
      <c r="AM194" s="49">
        <v>129.302490234375</v>
      </c>
      <c r="AN194" s="49">
        <v>0</v>
      </c>
      <c r="AO194" s="48">
        <v>9999</v>
      </c>
    </row>
    <row r="195" spans="1:41" ht="12.75" customHeight="1">
      <c r="A195" t="s">
        <v>389</v>
      </c>
      <c r="B195" t="s">
        <v>168</v>
      </c>
      <c r="C195" s="49">
        <v>18</v>
      </c>
      <c r="D195" s="49">
        <v>7069.250067323173</v>
      </c>
      <c r="E195" s="49">
        <v>3235</v>
      </c>
      <c r="F195" s="49">
        <v>0.82</v>
      </c>
      <c r="G195" s="49">
        <v>15.566636085510254</v>
      </c>
      <c r="H195" s="49" t="s">
        <v>164</v>
      </c>
      <c r="I195" s="49">
        <v>0.158</v>
      </c>
      <c r="J195" s="49">
        <v>0.35499998927116394</v>
      </c>
      <c r="K195" s="49">
        <v>7608.280384956564</v>
      </c>
      <c r="L195" s="60">
        <v>1.9514330494130308</v>
      </c>
      <c r="M195" s="49">
        <v>5.496994671519396</v>
      </c>
      <c r="N195" s="49"/>
      <c r="O195" s="49"/>
      <c r="P195" s="49">
        <v>3235.0006902901373</v>
      </c>
      <c r="Q195" s="49">
        <v>0</v>
      </c>
      <c r="R195" s="49">
        <v>0</v>
      </c>
      <c r="S195" s="49">
        <v>9.813618659973145</v>
      </c>
      <c r="T195" s="49">
        <v>0</v>
      </c>
      <c r="U195" s="49">
        <v>0</v>
      </c>
      <c r="V195" s="49">
        <v>3235.0006902901373</v>
      </c>
      <c r="W195" s="49">
        <v>25.380254620916013</v>
      </c>
      <c r="X195" s="49">
        <v>3260.380944911053</v>
      </c>
      <c r="Y195" s="49">
        <v>0</v>
      </c>
      <c r="Z195" s="49">
        <v>0</v>
      </c>
      <c r="AA195" s="49">
        <v>35.66679000854492</v>
      </c>
      <c r="AB195" s="49">
        <v>0.279824435710907</v>
      </c>
      <c r="AC195" s="49">
        <v>35.946614483257115</v>
      </c>
      <c r="AD195" s="49">
        <v>2651.893650779579</v>
      </c>
      <c r="AE195" s="49">
        <v>69.79089337818999</v>
      </c>
      <c r="AF195" s="49">
        <v>396.97149658203125</v>
      </c>
      <c r="AG195" s="49">
        <v>3115.4912976480973</v>
      </c>
      <c r="AH195" s="49">
        <v>3235.0006902901373</v>
      </c>
      <c r="AI195" s="69">
        <v>0.9630573826457757</v>
      </c>
      <c r="AJ195" s="49">
        <v>1310.6270751953125</v>
      </c>
      <c r="AK195" s="49">
        <v>0</v>
      </c>
      <c r="AL195" s="49">
        <v>0</v>
      </c>
      <c r="AM195" s="49">
        <v>4426.1181640625</v>
      </c>
      <c r="AN195" s="49">
        <v>3260.380944911053</v>
      </c>
      <c r="AO195" s="48">
        <v>1.357546329498291</v>
      </c>
    </row>
    <row r="196" spans="1:41" ht="12.75" customHeight="1">
      <c r="A196" t="s">
        <v>389</v>
      </c>
      <c r="B196" t="s">
        <v>169</v>
      </c>
      <c r="C196" s="49">
        <v>18</v>
      </c>
      <c r="D196" s="49">
        <v>-2087.2187268255634</v>
      </c>
      <c r="E196" s="49">
        <v>0</v>
      </c>
      <c r="F196" s="49">
        <v>0</v>
      </c>
      <c r="G196" s="49">
        <v>0</v>
      </c>
      <c r="H196" s="49" t="s">
        <v>165</v>
      </c>
      <c r="I196" s="49">
        <v>0.17</v>
      </c>
      <c r="J196" s="49">
        <v>0</v>
      </c>
      <c r="K196" s="49">
        <v>-2246.3691547460126</v>
      </c>
      <c r="L196" s="60">
        <v>0</v>
      </c>
      <c r="M196" s="49">
        <v>-1.5084402059804003</v>
      </c>
      <c r="N196" s="49"/>
      <c r="O196" s="49"/>
      <c r="P196" s="49">
        <v>0</v>
      </c>
      <c r="Q196" s="49">
        <v>0</v>
      </c>
      <c r="R196" s="49">
        <v>0</v>
      </c>
      <c r="S196" s="49">
        <v>0</v>
      </c>
      <c r="T196" s="49">
        <v>0</v>
      </c>
      <c r="U196" s="49">
        <v>0</v>
      </c>
      <c r="V196" s="49">
        <v>0</v>
      </c>
      <c r="W196" s="49">
        <v>0</v>
      </c>
      <c r="X196" s="49">
        <v>0</v>
      </c>
      <c r="Y196" s="49">
        <v>0</v>
      </c>
      <c r="Z196" s="49">
        <v>0</v>
      </c>
      <c r="AA196" s="49">
        <v>0</v>
      </c>
      <c r="AB196" s="49">
        <v>0</v>
      </c>
      <c r="AC196" s="49">
        <v>0</v>
      </c>
      <c r="AD196" s="49">
        <v>-1534.0747427978683</v>
      </c>
      <c r="AE196" s="49">
        <v>0</v>
      </c>
      <c r="AF196" s="49">
        <v>-187.7417449951172</v>
      </c>
      <c r="AG196" s="49">
        <v>-1721.8164877929855</v>
      </c>
      <c r="AH196" s="49">
        <v>0</v>
      </c>
      <c r="AI196" s="48">
        <v>9999</v>
      </c>
      <c r="AJ196" s="49">
        <v>-359.6515197753906</v>
      </c>
      <c r="AK196" s="49">
        <v>0</v>
      </c>
      <c r="AL196" s="49">
        <v>0</v>
      </c>
      <c r="AM196" s="49">
        <v>-2081.468017578125</v>
      </c>
      <c r="AN196" s="49">
        <v>0</v>
      </c>
      <c r="AO196" s="48">
        <v>9999</v>
      </c>
    </row>
    <row r="197" spans="1:41" ht="12.75" customHeight="1">
      <c r="A197" t="s">
        <v>390</v>
      </c>
      <c r="B197" t="s">
        <v>168</v>
      </c>
      <c r="C197" s="49">
        <v>18</v>
      </c>
      <c r="D197" s="49">
        <v>1370.9267168970387</v>
      </c>
      <c r="E197" s="49">
        <v>3235</v>
      </c>
      <c r="F197" s="49">
        <v>0.82</v>
      </c>
      <c r="G197" s="49">
        <v>15.566636085510254</v>
      </c>
      <c r="H197" s="49" t="s">
        <v>160</v>
      </c>
      <c r="I197" s="49">
        <v>0.158</v>
      </c>
      <c r="J197" s="49">
        <v>0.35499998927116394</v>
      </c>
      <c r="K197" s="49">
        <v>1475.4598790604377</v>
      </c>
      <c r="L197" s="60">
        <v>0.3784378368566038</v>
      </c>
      <c r="M197" s="49">
        <v>1.0660221078698036</v>
      </c>
      <c r="N197" s="49"/>
      <c r="O197" s="49"/>
      <c r="P197" s="49">
        <v>3235.0006902901373</v>
      </c>
      <c r="Q197" s="49">
        <v>0</v>
      </c>
      <c r="R197" s="49">
        <v>0</v>
      </c>
      <c r="S197" s="49">
        <v>9.813618659973145</v>
      </c>
      <c r="T197" s="49">
        <v>0</v>
      </c>
      <c r="U197" s="49">
        <v>0</v>
      </c>
      <c r="V197" s="49">
        <v>3235.0006902901373</v>
      </c>
      <c r="W197" s="49">
        <v>25.380254620916013</v>
      </c>
      <c r="X197" s="49">
        <v>3260.380944911053</v>
      </c>
      <c r="Y197" s="49">
        <v>0</v>
      </c>
      <c r="Z197" s="49">
        <v>0</v>
      </c>
      <c r="AA197" s="49">
        <v>183.9175262451172</v>
      </c>
      <c r="AB197" s="49">
        <v>1.4429281949996948</v>
      </c>
      <c r="AC197" s="49">
        <v>185.3604599894091</v>
      </c>
      <c r="AD197" s="49">
        <v>486.03274679213354</v>
      </c>
      <c r="AE197" s="49">
        <v>13.534420117705997</v>
      </c>
      <c r="AF197" s="49">
        <v>74.1595458984375</v>
      </c>
      <c r="AG197" s="49">
        <v>573.1129799773244</v>
      </c>
      <c r="AH197" s="49">
        <v>3235.0006902901373</v>
      </c>
      <c r="AI197" s="69">
        <v>0.17716007965547717</v>
      </c>
      <c r="AJ197" s="49">
        <v>254.1675262451172</v>
      </c>
      <c r="AK197" s="49">
        <v>0</v>
      </c>
      <c r="AL197" s="49">
        <v>0</v>
      </c>
      <c r="AM197" s="49">
        <v>827.280517578125</v>
      </c>
      <c r="AN197" s="49">
        <v>3260.380944911053</v>
      </c>
      <c r="AO197" s="69">
        <v>0.2537373900413513</v>
      </c>
    </row>
    <row r="198" spans="1:41" ht="12.75" customHeight="1">
      <c r="A198" t="s">
        <v>390</v>
      </c>
      <c r="B198" t="s">
        <v>169</v>
      </c>
      <c r="C198" s="49">
        <v>18</v>
      </c>
      <c r="D198" s="49">
        <v>142.52539065872423</v>
      </c>
      <c r="E198" s="49">
        <v>0</v>
      </c>
      <c r="F198" s="49">
        <v>0</v>
      </c>
      <c r="G198" s="49">
        <v>0</v>
      </c>
      <c r="H198" s="49" t="s">
        <v>163</v>
      </c>
      <c r="I198" s="49">
        <v>0.17</v>
      </c>
      <c r="J198" s="49">
        <v>0</v>
      </c>
      <c r="K198" s="49">
        <v>153.39295169645195</v>
      </c>
      <c r="L198" s="60">
        <v>0</v>
      </c>
      <c r="M198" s="49">
        <v>0.10300359367207354</v>
      </c>
      <c r="N198" s="49"/>
      <c r="O198" s="49"/>
      <c r="P198" s="49">
        <v>0</v>
      </c>
      <c r="Q198" s="49">
        <v>0</v>
      </c>
      <c r="R198" s="49">
        <v>0</v>
      </c>
      <c r="S198" s="49">
        <v>0</v>
      </c>
      <c r="T198" s="49">
        <v>0</v>
      </c>
      <c r="U198" s="49">
        <v>0</v>
      </c>
      <c r="V198" s="49">
        <v>0</v>
      </c>
      <c r="W198" s="49">
        <v>0</v>
      </c>
      <c r="X198" s="49">
        <v>0</v>
      </c>
      <c r="Y198" s="49">
        <v>0</v>
      </c>
      <c r="Z198" s="49">
        <v>0</v>
      </c>
      <c r="AA198" s="49">
        <v>0</v>
      </c>
      <c r="AB198" s="49">
        <v>0</v>
      </c>
      <c r="AC198" s="49">
        <v>0</v>
      </c>
      <c r="AD198" s="49">
        <v>93.09020638152181</v>
      </c>
      <c r="AE198" s="49">
        <v>0</v>
      </c>
      <c r="AF198" s="49">
        <v>11.653531074523926</v>
      </c>
      <c r="AG198" s="49">
        <v>104.74373745604574</v>
      </c>
      <c r="AH198" s="49">
        <v>0</v>
      </c>
      <c r="AI198" s="48">
        <v>9999</v>
      </c>
      <c r="AJ198" s="49">
        <v>24.55875015258789</v>
      </c>
      <c r="AK198" s="49">
        <v>0</v>
      </c>
      <c r="AL198" s="49">
        <v>0</v>
      </c>
      <c r="AM198" s="49">
        <v>129.302490234375</v>
      </c>
      <c r="AN198" s="49">
        <v>0</v>
      </c>
      <c r="AO198" s="48">
        <v>9999</v>
      </c>
    </row>
    <row r="199" spans="1:41" ht="12.75" customHeight="1">
      <c r="A199" t="s">
        <v>391</v>
      </c>
      <c r="B199" t="s">
        <v>168</v>
      </c>
      <c r="C199" s="49">
        <v>18</v>
      </c>
      <c r="D199" s="49">
        <v>1370.9267168970387</v>
      </c>
      <c r="E199" s="49">
        <v>3235</v>
      </c>
      <c r="F199" s="49">
        <v>0.82</v>
      </c>
      <c r="G199" s="49">
        <v>15.566636085510254</v>
      </c>
      <c r="H199" s="49" t="s">
        <v>160</v>
      </c>
      <c r="I199" s="49">
        <v>0.158</v>
      </c>
      <c r="J199" s="49">
        <v>0.35499998927116394</v>
      </c>
      <c r="K199" s="49">
        <v>1475.4598790604377</v>
      </c>
      <c r="L199" s="60">
        <v>0.3784378368566038</v>
      </c>
      <c r="M199" s="49">
        <v>1.0660221078698036</v>
      </c>
      <c r="N199" s="49"/>
      <c r="O199" s="49"/>
      <c r="P199" s="49">
        <v>3235.0006902901373</v>
      </c>
      <c r="Q199" s="49">
        <v>0</v>
      </c>
      <c r="R199" s="49">
        <v>0</v>
      </c>
      <c r="S199" s="49">
        <v>9.813618659973145</v>
      </c>
      <c r="T199" s="49">
        <v>0</v>
      </c>
      <c r="U199" s="49">
        <v>0</v>
      </c>
      <c r="V199" s="49">
        <v>3235.0006902901373</v>
      </c>
      <c r="W199" s="49">
        <v>25.380254620916013</v>
      </c>
      <c r="X199" s="49">
        <v>3260.380944911053</v>
      </c>
      <c r="Y199" s="49">
        <v>0</v>
      </c>
      <c r="Z199" s="49">
        <v>0</v>
      </c>
      <c r="AA199" s="49">
        <v>183.9175262451172</v>
      </c>
      <c r="AB199" s="49">
        <v>1.4429281949996948</v>
      </c>
      <c r="AC199" s="49">
        <v>185.3604599894091</v>
      </c>
      <c r="AD199" s="49">
        <v>486.03274679213354</v>
      </c>
      <c r="AE199" s="49">
        <v>13.534420117705997</v>
      </c>
      <c r="AF199" s="49">
        <v>74.1595458984375</v>
      </c>
      <c r="AG199" s="49">
        <v>573.1129799773244</v>
      </c>
      <c r="AH199" s="49">
        <v>3235.0006902901373</v>
      </c>
      <c r="AI199" s="69">
        <v>0.17716007965547717</v>
      </c>
      <c r="AJ199" s="49">
        <v>254.1675262451172</v>
      </c>
      <c r="AK199" s="49">
        <v>0</v>
      </c>
      <c r="AL199" s="49">
        <v>0</v>
      </c>
      <c r="AM199" s="49">
        <v>827.280517578125</v>
      </c>
      <c r="AN199" s="49">
        <v>3260.380944911053</v>
      </c>
      <c r="AO199" s="69">
        <v>0.2537373900413513</v>
      </c>
    </row>
    <row r="200" spans="1:41" ht="12.75" customHeight="1">
      <c r="A200" t="s">
        <v>391</v>
      </c>
      <c r="B200" t="s">
        <v>169</v>
      </c>
      <c r="C200" s="49">
        <v>18</v>
      </c>
      <c r="D200" s="49">
        <v>-2087.2187268255634</v>
      </c>
      <c r="E200" s="49">
        <v>0</v>
      </c>
      <c r="F200" s="49">
        <v>0</v>
      </c>
      <c r="G200" s="49">
        <v>0</v>
      </c>
      <c r="H200" s="49" t="s">
        <v>165</v>
      </c>
      <c r="I200" s="49">
        <v>0.17</v>
      </c>
      <c r="J200" s="49">
        <v>0</v>
      </c>
      <c r="K200" s="49">
        <v>-2246.3691547460126</v>
      </c>
      <c r="L200" s="60">
        <v>0</v>
      </c>
      <c r="M200" s="49">
        <v>-1.5084402059804003</v>
      </c>
      <c r="N200" s="49"/>
      <c r="O200" s="49"/>
      <c r="P200" s="49">
        <v>0</v>
      </c>
      <c r="Q200" s="49">
        <v>0</v>
      </c>
      <c r="R200" s="49">
        <v>0</v>
      </c>
      <c r="S200" s="49">
        <v>0</v>
      </c>
      <c r="T200" s="49">
        <v>0</v>
      </c>
      <c r="U200" s="49">
        <v>0</v>
      </c>
      <c r="V200" s="49">
        <v>0</v>
      </c>
      <c r="W200" s="49">
        <v>0</v>
      </c>
      <c r="X200" s="49">
        <v>0</v>
      </c>
      <c r="Y200" s="49">
        <v>0</v>
      </c>
      <c r="Z200" s="49">
        <v>0</v>
      </c>
      <c r="AA200" s="49">
        <v>0</v>
      </c>
      <c r="AB200" s="49">
        <v>0</v>
      </c>
      <c r="AC200" s="49">
        <v>0</v>
      </c>
      <c r="AD200" s="49">
        <v>-1534.0747427978683</v>
      </c>
      <c r="AE200" s="49">
        <v>0</v>
      </c>
      <c r="AF200" s="49">
        <v>-187.7417449951172</v>
      </c>
      <c r="AG200" s="49">
        <v>-1721.8164877929855</v>
      </c>
      <c r="AH200" s="49">
        <v>0</v>
      </c>
      <c r="AI200" s="48">
        <v>9999</v>
      </c>
      <c r="AJ200" s="49">
        <v>-359.6515197753906</v>
      </c>
      <c r="AK200" s="49">
        <v>0</v>
      </c>
      <c r="AL200" s="49">
        <v>0</v>
      </c>
      <c r="AM200" s="49">
        <v>-2081.468017578125</v>
      </c>
      <c r="AN200" s="49">
        <v>0</v>
      </c>
      <c r="AO200" s="48">
        <v>9999</v>
      </c>
    </row>
    <row r="201" spans="1:41" ht="12.75" customHeight="1">
      <c r="A201" t="s">
        <v>392</v>
      </c>
      <c r="B201" t="s">
        <v>168</v>
      </c>
      <c r="C201" s="49">
        <v>18</v>
      </c>
      <c r="D201" s="49">
        <v>4164.10198886551</v>
      </c>
      <c r="E201" s="49">
        <v>3235</v>
      </c>
      <c r="F201" s="49">
        <v>0.82</v>
      </c>
      <c r="G201" s="49">
        <v>15.566636085510254</v>
      </c>
      <c r="H201" s="49" t="s">
        <v>162</v>
      </c>
      <c r="I201" s="49">
        <v>0.158</v>
      </c>
      <c r="J201" s="49">
        <v>0.35499998927116394</v>
      </c>
      <c r="K201" s="49">
        <v>4481.614765516505</v>
      </c>
      <c r="L201" s="60">
        <v>1.1494806612882558</v>
      </c>
      <c r="M201" s="49">
        <v>3.2379737916280162</v>
      </c>
      <c r="N201" s="49"/>
      <c r="O201" s="49"/>
      <c r="P201" s="49">
        <v>3235.0006902901373</v>
      </c>
      <c r="Q201" s="49">
        <v>0</v>
      </c>
      <c r="R201" s="49">
        <v>0</v>
      </c>
      <c r="S201" s="49">
        <v>9.813618659973145</v>
      </c>
      <c r="T201" s="49">
        <v>0</v>
      </c>
      <c r="U201" s="49">
        <v>0</v>
      </c>
      <c r="V201" s="49">
        <v>3235.0006902901373</v>
      </c>
      <c r="W201" s="49">
        <v>25.380254620916013</v>
      </c>
      <c r="X201" s="49">
        <v>3260.380944911053</v>
      </c>
      <c r="Y201" s="49">
        <v>0</v>
      </c>
      <c r="Z201" s="49">
        <v>0</v>
      </c>
      <c r="AA201" s="49">
        <v>60.55025863647461</v>
      </c>
      <c r="AB201" s="49">
        <v>0.47504812479019165</v>
      </c>
      <c r="AC201" s="49">
        <v>61.02530810611536</v>
      </c>
      <c r="AD201" s="49">
        <v>1545.1337549965442</v>
      </c>
      <c r="AE201" s="49">
        <v>41.10993318289358</v>
      </c>
      <c r="AF201" s="49">
        <v>232.13890075683594</v>
      </c>
      <c r="AG201" s="49">
        <v>1816.5184148192307</v>
      </c>
      <c r="AH201" s="49">
        <v>3235.0006902901373</v>
      </c>
      <c r="AI201" s="69">
        <v>0.5615202557055136</v>
      </c>
      <c r="AJ201" s="49">
        <v>772.0174560546875</v>
      </c>
      <c r="AK201" s="49">
        <v>0</v>
      </c>
      <c r="AL201" s="49">
        <v>0</v>
      </c>
      <c r="AM201" s="49">
        <v>2588.535888671875</v>
      </c>
      <c r="AN201" s="49">
        <v>3260.380944911053</v>
      </c>
      <c r="AO201" s="69">
        <v>0.7939366102218628</v>
      </c>
    </row>
    <row r="202" spans="1:41" ht="12.75" customHeight="1">
      <c r="A202" t="s">
        <v>392</v>
      </c>
      <c r="B202" t="s">
        <v>169</v>
      </c>
      <c r="C202" s="49">
        <v>18</v>
      </c>
      <c r="D202" s="49">
        <v>-2087.2187268255634</v>
      </c>
      <c r="E202" s="49">
        <v>0</v>
      </c>
      <c r="F202" s="49">
        <v>0</v>
      </c>
      <c r="G202" s="49">
        <v>0</v>
      </c>
      <c r="H202" s="49" t="s">
        <v>165</v>
      </c>
      <c r="I202" s="49">
        <v>0.17</v>
      </c>
      <c r="J202" s="49">
        <v>0</v>
      </c>
      <c r="K202" s="49">
        <v>-2246.3691547460126</v>
      </c>
      <c r="L202" s="60">
        <v>0</v>
      </c>
      <c r="M202" s="49">
        <v>-1.5084402059804003</v>
      </c>
      <c r="N202" s="49"/>
      <c r="O202" s="49"/>
      <c r="P202" s="49">
        <v>0</v>
      </c>
      <c r="Q202" s="49">
        <v>0</v>
      </c>
      <c r="R202" s="49">
        <v>0</v>
      </c>
      <c r="S202" s="49">
        <v>0</v>
      </c>
      <c r="T202" s="49">
        <v>0</v>
      </c>
      <c r="U202" s="49">
        <v>0</v>
      </c>
      <c r="V202" s="49">
        <v>0</v>
      </c>
      <c r="W202" s="49">
        <v>0</v>
      </c>
      <c r="X202" s="49">
        <v>0</v>
      </c>
      <c r="Y202" s="49">
        <v>0</v>
      </c>
      <c r="Z202" s="49">
        <v>0</v>
      </c>
      <c r="AA202" s="49">
        <v>0</v>
      </c>
      <c r="AB202" s="49">
        <v>0</v>
      </c>
      <c r="AC202" s="49">
        <v>0</v>
      </c>
      <c r="AD202" s="49">
        <v>-1534.0747427978683</v>
      </c>
      <c r="AE202" s="49">
        <v>0</v>
      </c>
      <c r="AF202" s="49">
        <v>-187.7417449951172</v>
      </c>
      <c r="AG202" s="49">
        <v>-1721.8164877929855</v>
      </c>
      <c r="AH202" s="49">
        <v>0</v>
      </c>
      <c r="AI202" s="48">
        <v>9999</v>
      </c>
      <c r="AJ202" s="49">
        <v>-359.6515197753906</v>
      </c>
      <c r="AK202" s="49">
        <v>0</v>
      </c>
      <c r="AL202" s="49">
        <v>0</v>
      </c>
      <c r="AM202" s="49">
        <v>-2081.468017578125</v>
      </c>
      <c r="AN202" s="49">
        <v>0</v>
      </c>
      <c r="AO202" s="48">
        <v>9999</v>
      </c>
    </row>
    <row r="203" spans="1:41" ht="12.75" customHeight="1">
      <c r="A203" t="s">
        <v>393</v>
      </c>
      <c r="B203" t="s">
        <v>168</v>
      </c>
      <c r="C203" s="49">
        <v>18</v>
      </c>
      <c r="D203" s="49">
        <v>4164.10198886551</v>
      </c>
      <c r="E203" s="49">
        <v>3235</v>
      </c>
      <c r="F203" s="49">
        <v>0.82</v>
      </c>
      <c r="G203" s="49">
        <v>15.566636085510254</v>
      </c>
      <c r="H203" s="49" t="s">
        <v>162</v>
      </c>
      <c r="I203" s="49">
        <v>0.158</v>
      </c>
      <c r="J203" s="49">
        <v>0.35499998927116394</v>
      </c>
      <c r="K203" s="49">
        <v>4481.614765516505</v>
      </c>
      <c r="L203" s="60">
        <v>1.1494806612882558</v>
      </c>
      <c r="M203" s="49">
        <v>3.2379737916280162</v>
      </c>
      <c r="N203" s="49"/>
      <c r="O203" s="49"/>
      <c r="P203" s="49">
        <v>3235.0006902901373</v>
      </c>
      <c r="Q203" s="49">
        <v>0</v>
      </c>
      <c r="R203" s="49">
        <v>0</v>
      </c>
      <c r="S203" s="49">
        <v>9.813618659973145</v>
      </c>
      <c r="T203" s="49">
        <v>0</v>
      </c>
      <c r="U203" s="49">
        <v>0</v>
      </c>
      <c r="V203" s="49">
        <v>3235.0006902901373</v>
      </c>
      <c r="W203" s="49">
        <v>25.380254620916013</v>
      </c>
      <c r="X203" s="49">
        <v>3260.380944911053</v>
      </c>
      <c r="Y203" s="49">
        <v>0</v>
      </c>
      <c r="Z203" s="49">
        <v>0</v>
      </c>
      <c r="AA203" s="49">
        <v>60.55025863647461</v>
      </c>
      <c r="AB203" s="49">
        <v>0.47504812479019165</v>
      </c>
      <c r="AC203" s="49">
        <v>61.02530810611536</v>
      </c>
      <c r="AD203" s="49">
        <v>1545.1337549965442</v>
      </c>
      <c r="AE203" s="49">
        <v>41.10993318289358</v>
      </c>
      <c r="AF203" s="49">
        <v>232.13890075683594</v>
      </c>
      <c r="AG203" s="49">
        <v>1816.5184148192307</v>
      </c>
      <c r="AH203" s="49">
        <v>3235.0006902901373</v>
      </c>
      <c r="AI203" s="69">
        <v>0.5615202557055136</v>
      </c>
      <c r="AJ203" s="49">
        <v>772.0174560546875</v>
      </c>
      <c r="AK203" s="49">
        <v>0</v>
      </c>
      <c r="AL203" s="49">
        <v>0</v>
      </c>
      <c r="AM203" s="49">
        <v>2588.535888671875</v>
      </c>
      <c r="AN203" s="49">
        <v>3260.380944911053</v>
      </c>
      <c r="AO203" s="69">
        <v>0.7939366102218628</v>
      </c>
    </row>
    <row r="204" spans="1:41" ht="12.75" customHeight="1">
      <c r="A204" t="s">
        <v>393</v>
      </c>
      <c r="B204" t="s">
        <v>169</v>
      </c>
      <c r="C204" s="49">
        <v>18</v>
      </c>
      <c r="D204" s="49">
        <v>102.62606405939756</v>
      </c>
      <c r="E204" s="49">
        <v>0</v>
      </c>
      <c r="F204" s="49">
        <v>0</v>
      </c>
      <c r="G204" s="49">
        <v>0</v>
      </c>
      <c r="H204" s="49" t="s">
        <v>161</v>
      </c>
      <c r="I204" s="49">
        <v>0.17</v>
      </c>
      <c r="J204" s="49">
        <v>0</v>
      </c>
      <c r="K204" s="49">
        <v>110.45130144392662</v>
      </c>
      <c r="L204" s="60">
        <v>0</v>
      </c>
      <c r="M204" s="49">
        <v>0.07416821208966332</v>
      </c>
      <c r="N204" s="49"/>
      <c r="O204" s="49"/>
      <c r="P204" s="49">
        <v>0</v>
      </c>
      <c r="Q204" s="49">
        <v>0</v>
      </c>
      <c r="R204" s="49">
        <v>0</v>
      </c>
      <c r="S204" s="49">
        <v>0</v>
      </c>
      <c r="T204" s="49">
        <v>0</v>
      </c>
      <c r="U204" s="49">
        <v>0</v>
      </c>
      <c r="V204" s="49">
        <v>0</v>
      </c>
      <c r="W204" s="49">
        <v>0</v>
      </c>
      <c r="X204" s="49">
        <v>0</v>
      </c>
      <c r="Y204" s="49">
        <v>0</v>
      </c>
      <c r="Z204" s="49">
        <v>0</v>
      </c>
      <c r="AA204" s="49">
        <v>0</v>
      </c>
      <c r="AB204" s="49">
        <v>0</v>
      </c>
      <c r="AC204" s="49">
        <v>0</v>
      </c>
      <c r="AD204" s="49">
        <v>64.03678995832841</v>
      </c>
      <c r="AE204" s="49">
        <v>0</v>
      </c>
      <c r="AF204" s="49">
        <v>8.091854095458984</v>
      </c>
      <c r="AG204" s="49">
        <v>72.1286440537874</v>
      </c>
      <c r="AH204" s="49">
        <v>0</v>
      </c>
      <c r="AI204" s="48">
        <v>9999</v>
      </c>
      <c r="AJ204" s="49">
        <v>17.683637619018555</v>
      </c>
      <c r="AK204" s="49">
        <v>0</v>
      </c>
      <c r="AL204" s="49">
        <v>0</v>
      </c>
      <c r="AM204" s="49">
        <v>89.8122787475586</v>
      </c>
      <c r="AN204" s="49">
        <v>0</v>
      </c>
      <c r="AO204" s="48">
        <v>9999</v>
      </c>
    </row>
    <row r="205" spans="1:41" ht="12.75" customHeight="1">
      <c r="A205" t="s">
        <v>394</v>
      </c>
      <c r="B205" t="s">
        <v>168</v>
      </c>
      <c r="C205" s="49">
        <v>18</v>
      </c>
      <c r="D205" s="49">
        <v>7069.250067323173</v>
      </c>
      <c r="E205" s="49">
        <v>3235</v>
      </c>
      <c r="F205" s="49">
        <v>0.82</v>
      </c>
      <c r="G205" s="49">
        <v>15.566636085510254</v>
      </c>
      <c r="H205" s="49" t="s">
        <v>164</v>
      </c>
      <c r="I205" s="49">
        <v>0.158</v>
      </c>
      <c r="J205" s="49">
        <v>0.35499998927116394</v>
      </c>
      <c r="K205" s="49">
        <v>7608.280384956564</v>
      </c>
      <c r="L205" s="60">
        <v>1.9514330494130308</v>
      </c>
      <c r="M205" s="49">
        <v>5.496994671519396</v>
      </c>
      <c r="N205" s="49"/>
      <c r="O205" s="49"/>
      <c r="P205" s="49">
        <v>3235.0006902901373</v>
      </c>
      <c r="Q205" s="49">
        <v>0</v>
      </c>
      <c r="R205" s="49">
        <v>0</v>
      </c>
      <c r="S205" s="49">
        <v>9.813618659973145</v>
      </c>
      <c r="T205" s="49">
        <v>0</v>
      </c>
      <c r="U205" s="49">
        <v>0</v>
      </c>
      <c r="V205" s="49">
        <v>3235.0006902901373</v>
      </c>
      <c r="W205" s="49">
        <v>25.380254620916013</v>
      </c>
      <c r="X205" s="49">
        <v>3260.380944911053</v>
      </c>
      <c r="Y205" s="49">
        <v>0</v>
      </c>
      <c r="Z205" s="49">
        <v>0</v>
      </c>
      <c r="AA205" s="49">
        <v>35.66679000854492</v>
      </c>
      <c r="AB205" s="49">
        <v>0.279824435710907</v>
      </c>
      <c r="AC205" s="49">
        <v>35.946614483257115</v>
      </c>
      <c r="AD205" s="49">
        <v>2651.893650779579</v>
      </c>
      <c r="AE205" s="49">
        <v>69.79089337818999</v>
      </c>
      <c r="AF205" s="49">
        <v>396.97149658203125</v>
      </c>
      <c r="AG205" s="49">
        <v>3115.4912976480973</v>
      </c>
      <c r="AH205" s="49">
        <v>3235.0006902901373</v>
      </c>
      <c r="AI205" s="69">
        <v>0.9630573826457757</v>
      </c>
      <c r="AJ205" s="49">
        <v>1310.6270751953125</v>
      </c>
      <c r="AK205" s="49">
        <v>0</v>
      </c>
      <c r="AL205" s="49">
        <v>0</v>
      </c>
      <c r="AM205" s="49">
        <v>4426.1181640625</v>
      </c>
      <c r="AN205" s="49">
        <v>3260.380944911053</v>
      </c>
      <c r="AO205" s="48">
        <v>1.357546329498291</v>
      </c>
    </row>
    <row r="206" spans="1:41" ht="12.75" customHeight="1">
      <c r="A206" t="s">
        <v>394</v>
      </c>
      <c r="B206" t="s">
        <v>169</v>
      </c>
      <c r="C206" s="49">
        <v>18</v>
      </c>
      <c r="D206" s="49">
        <v>102.62606405939756</v>
      </c>
      <c r="E206" s="49">
        <v>0</v>
      </c>
      <c r="F206" s="49">
        <v>0</v>
      </c>
      <c r="G206" s="49">
        <v>0</v>
      </c>
      <c r="H206" s="49" t="s">
        <v>161</v>
      </c>
      <c r="I206" s="49">
        <v>0.17</v>
      </c>
      <c r="J206" s="49">
        <v>0</v>
      </c>
      <c r="K206" s="49">
        <v>110.45130144392662</v>
      </c>
      <c r="L206" s="60">
        <v>0</v>
      </c>
      <c r="M206" s="49">
        <v>0.07416821208966332</v>
      </c>
      <c r="N206" s="49"/>
      <c r="O206" s="49"/>
      <c r="P206" s="49">
        <v>0</v>
      </c>
      <c r="Q206" s="49">
        <v>0</v>
      </c>
      <c r="R206" s="49">
        <v>0</v>
      </c>
      <c r="S206" s="49">
        <v>0</v>
      </c>
      <c r="T206" s="49">
        <v>0</v>
      </c>
      <c r="U206" s="49">
        <v>0</v>
      </c>
      <c r="V206" s="49">
        <v>0</v>
      </c>
      <c r="W206" s="49">
        <v>0</v>
      </c>
      <c r="X206" s="49">
        <v>0</v>
      </c>
      <c r="Y206" s="49">
        <v>0</v>
      </c>
      <c r="Z206" s="49">
        <v>0</v>
      </c>
      <c r="AA206" s="49">
        <v>0</v>
      </c>
      <c r="AB206" s="49">
        <v>0</v>
      </c>
      <c r="AC206" s="49">
        <v>0</v>
      </c>
      <c r="AD206" s="49">
        <v>64.03678995832841</v>
      </c>
      <c r="AE206" s="49">
        <v>0</v>
      </c>
      <c r="AF206" s="49">
        <v>8.091854095458984</v>
      </c>
      <c r="AG206" s="49">
        <v>72.1286440537874</v>
      </c>
      <c r="AH206" s="49">
        <v>0</v>
      </c>
      <c r="AI206" s="48">
        <v>9999</v>
      </c>
      <c r="AJ206" s="49">
        <v>17.683637619018555</v>
      </c>
      <c r="AK206" s="49">
        <v>0</v>
      </c>
      <c r="AL206" s="49">
        <v>0</v>
      </c>
      <c r="AM206" s="49">
        <v>89.8122787475586</v>
      </c>
      <c r="AN206" s="49">
        <v>0</v>
      </c>
      <c r="AO206" s="48">
        <v>9999</v>
      </c>
    </row>
    <row r="207" spans="1:41" ht="12.75" customHeight="1">
      <c r="A207" t="s">
        <v>395</v>
      </c>
      <c r="B207" t="s">
        <v>168</v>
      </c>
      <c r="C207" s="49">
        <v>18</v>
      </c>
      <c r="D207" s="49">
        <v>7069.250067323173</v>
      </c>
      <c r="E207" s="49">
        <v>3235</v>
      </c>
      <c r="F207" s="49">
        <v>0.82</v>
      </c>
      <c r="G207" s="49">
        <v>15.566636085510254</v>
      </c>
      <c r="H207" s="49" t="s">
        <v>164</v>
      </c>
      <c r="I207" s="49">
        <v>0.158</v>
      </c>
      <c r="J207" s="49">
        <v>0.35499998927116394</v>
      </c>
      <c r="K207" s="49">
        <v>7608.280384956564</v>
      </c>
      <c r="L207" s="60">
        <v>1.9514330494130308</v>
      </c>
      <c r="M207" s="49">
        <v>5.496994671519396</v>
      </c>
      <c r="N207" s="49"/>
      <c r="O207" s="49"/>
      <c r="P207" s="49">
        <v>3235.0006902901373</v>
      </c>
      <c r="Q207" s="49">
        <v>0</v>
      </c>
      <c r="R207" s="49">
        <v>0</v>
      </c>
      <c r="S207" s="49">
        <v>9.813618659973145</v>
      </c>
      <c r="T207" s="49">
        <v>0</v>
      </c>
      <c r="U207" s="49">
        <v>0</v>
      </c>
      <c r="V207" s="49">
        <v>3235.0006902901373</v>
      </c>
      <c r="W207" s="49">
        <v>25.380254620916013</v>
      </c>
      <c r="X207" s="49">
        <v>3260.380944911053</v>
      </c>
      <c r="Y207" s="49">
        <v>0</v>
      </c>
      <c r="Z207" s="49">
        <v>0</v>
      </c>
      <c r="AA207" s="49">
        <v>35.66679000854492</v>
      </c>
      <c r="AB207" s="49">
        <v>0.279824435710907</v>
      </c>
      <c r="AC207" s="49">
        <v>35.946614483257115</v>
      </c>
      <c r="AD207" s="49">
        <v>2651.893650779579</v>
      </c>
      <c r="AE207" s="49">
        <v>69.79089337818999</v>
      </c>
      <c r="AF207" s="49">
        <v>396.97149658203125</v>
      </c>
      <c r="AG207" s="49">
        <v>3115.4912976480973</v>
      </c>
      <c r="AH207" s="49">
        <v>3235.0006902901373</v>
      </c>
      <c r="AI207" s="69">
        <v>0.9630573826457757</v>
      </c>
      <c r="AJ207" s="49">
        <v>1310.6270751953125</v>
      </c>
      <c r="AK207" s="49">
        <v>0</v>
      </c>
      <c r="AL207" s="49">
        <v>0</v>
      </c>
      <c r="AM207" s="49">
        <v>4426.1181640625</v>
      </c>
      <c r="AN207" s="49">
        <v>3260.380944911053</v>
      </c>
      <c r="AO207" s="48">
        <v>1.357546329498291</v>
      </c>
    </row>
    <row r="208" spans="1:41" ht="12.75" customHeight="1">
      <c r="A208" t="s">
        <v>395</v>
      </c>
      <c r="B208" t="s">
        <v>169</v>
      </c>
      <c r="C208" s="49">
        <v>18</v>
      </c>
      <c r="D208" s="49">
        <v>142.52539065872423</v>
      </c>
      <c r="E208" s="49">
        <v>0</v>
      </c>
      <c r="F208" s="49">
        <v>0</v>
      </c>
      <c r="G208" s="49">
        <v>0</v>
      </c>
      <c r="H208" s="49" t="s">
        <v>163</v>
      </c>
      <c r="I208" s="49">
        <v>0.17</v>
      </c>
      <c r="J208" s="49">
        <v>0</v>
      </c>
      <c r="K208" s="49">
        <v>153.39295169645195</v>
      </c>
      <c r="L208" s="60">
        <v>0</v>
      </c>
      <c r="M208" s="49">
        <v>0.10300359367207354</v>
      </c>
      <c r="N208" s="49"/>
      <c r="O208" s="49"/>
      <c r="P208" s="49">
        <v>0</v>
      </c>
      <c r="Q208" s="49">
        <v>0</v>
      </c>
      <c r="R208" s="49">
        <v>0</v>
      </c>
      <c r="S208" s="49">
        <v>0</v>
      </c>
      <c r="T208" s="49">
        <v>0</v>
      </c>
      <c r="U208" s="49">
        <v>0</v>
      </c>
      <c r="V208" s="49">
        <v>0</v>
      </c>
      <c r="W208" s="49">
        <v>0</v>
      </c>
      <c r="X208" s="49">
        <v>0</v>
      </c>
      <c r="Y208" s="49">
        <v>0</v>
      </c>
      <c r="Z208" s="49">
        <v>0</v>
      </c>
      <c r="AA208" s="49">
        <v>0</v>
      </c>
      <c r="AB208" s="49">
        <v>0</v>
      </c>
      <c r="AC208" s="49">
        <v>0</v>
      </c>
      <c r="AD208" s="49">
        <v>93.09020638152181</v>
      </c>
      <c r="AE208" s="49">
        <v>0</v>
      </c>
      <c r="AF208" s="49">
        <v>11.653531074523926</v>
      </c>
      <c r="AG208" s="49">
        <v>104.74373745604574</v>
      </c>
      <c r="AH208" s="49">
        <v>0</v>
      </c>
      <c r="AI208" s="48">
        <v>9999</v>
      </c>
      <c r="AJ208" s="49">
        <v>24.55875015258789</v>
      </c>
      <c r="AK208" s="49">
        <v>0</v>
      </c>
      <c r="AL208" s="49">
        <v>0</v>
      </c>
      <c r="AM208" s="49">
        <v>129.302490234375</v>
      </c>
      <c r="AN208" s="49">
        <v>0</v>
      </c>
      <c r="AO208" s="48">
        <v>9999</v>
      </c>
    </row>
    <row r="209" spans="1:41" ht="12.75" customHeight="1">
      <c r="A209" t="s">
        <v>396</v>
      </c>
      <c r="B209" t="s">
        <v>170</v>
      </c>
      <c r="C209" s="49">
        <v>18</v>
      </c>
      <c r="D209" s="49">
        <v>2987.61647359255</v>
      </c>
      <c r="E209" s="49">
        <v>2850</v>
      </c>
      <c r="F209" s="49">
        <v>0.82</v>
      </c>
      <c r="G209" s="49">
        <v>15.566636085510254</v>
      </c>
      <c r="H209" s="49" t="s">
        <v>160</v>
      </c>
      <c r="I209" s="49">
        <v>0.158</v>
      </c>
      <c r="J209" s="49">
        <v>0.35499998927116394</v>
      </c>
      <c r="K209" s="49">
        <v>3215.422229703982</v>
      </c>
      <c r="L209" s="60">
        <v>0.8247173985948613</v>
      </c>
      <c r="M209" s="49">
        <v>2.323147671886005</v>
      </c>
      <c r="N209" s="49"/>
      <c r="O209" s="49"/>
      <c r="P209" s="49">
        <v>2850.0006081381425</v>
      </c>
      <c r="Q209" s="49">
        <v>0</v>
      </c>
      <c r="R209" s="49">
        <v>0</v>
      </c>
      <c r="S209" s="49">
        <v>9.813618659973145</v>
      </c>
      <c r="T209" s="49">
        <v>0</v>
      </c>
      <c r="U209" s="49">
        <v>0</v>
      </c>
      <c r="V209" s="49">
        <v>2850.0006081381425</v>
      </c>
      <c r="W209" s="49">
        <v>25.380254620916013</v>
      </c>
      <c r="X209" s="49">
        <v>2875.3808627590583</v>
      </c>
      <c r="Y209" s="49">
        <v>0</v>
      </c>
      <c r="Z209" s="49">
        <v>0</v>
      </c>
      <c r="AA209" s="49">
        <v>74.3503646850586</v>
      </c>
      <c r="AB209" s="49">
        <v>0.6621160507202148</v>
      </c>
      <c r="AC209" s="49">
        <v>75.01248015490731</v>
      </c>
      <c r="AD209" s="49">
        <v>1059.195523089854</v>
      </c>
      <c r="AE209" s="49">
        <v>29.495126184208523</v>
      </c>
      <c r="AF209" s="49">
        <v>161.61351013183594</v>
      </c>
      <c r="AG209" s="49">
        <v>1248.96667119917</v>
      </c>
      <c r="AH209" s="49">
        <v>2850.0006081381425</v>
      </c>
      <c r="AI209" s="69">
        <v>0.4382338262078824</v>
      </c>
      <c r="AJ209" s="49">
        <v>553.8991088867188</v>
      </c>
      <c r="AK209" s="49">
        <v>0</v>
      </c>
      <c r="AL209" s="49">
        <v>0</v>
      </c>
      <c r="AM209" s="49">
        <v>1802.86572265625</v>
      </c>
      <c r="AN209" s="49">
        <v>2875.3808627590583</v>
      </c>
      <c r="AO209" s="69">
        <v>0.6270006895065308</v>
      </c>
    </row>
    <row r="210" spans="1:41" ht="12.75" customHeight="1">
      <c r="A210" t="s">
        <v>396</v>
      </c>
      <c r="B210" t="s">
        <v>171</v>
      </c>
      <c r="C210" s="49">
        <v>18</v>
      </c>
      <c r="D210" s="49">
        <v>114.64900004056639</v>
      </c>
      <c r="E210" s="49">
        <v>0</v>
      </c>
      <c r="F210" s="49">
        <v>0</v>
      </c>
      <c r="G210" s="49">
        <v>0</v>
      </c>
      <c r="H210" s="49" t="s">
        <v>161</v>
      </c>
      <c r="I210" s="49">
        <v>0.17</v>
      </c>
      <c r="J210" s="49">
        <v>0</v>
      </c>
      <c r="K210" s="49">
        <v>123.39098629365958</v>
      </c>
      <c r="L210" s="60">
        <v>0</v>
      </c>
      <c r="M210" s="49">
        <v>0.08285722958209749</v>
      </c>
      <c r="N210" s="49"/>
      <c r="O210" s="49"/>
      <c r="P210" s="49">
        <v>0</v>
      </c>
      <c r="Q210" s="49">
        <v>0</v>
      </c>
      <c r="R210" s="49">
        <v>0</v>
      </c>
      <c r="S210" s="49">
        <v>0</v>
      </c>
      <c r="T210" s="49">
        <v>0</v>
      </c>
      <c r="U210" s="49">
        <v>0</v>
      </c>
      <c r="V210" s="49">
        <v>0</v>
      </c>
      <c r="W210" s="49">
        <v>0</v>
      </c>
      <c r="X210" s="49">
        <v>0</v>
      </c>
      <c r="Y210" s="49">
        <v>0</v>
      </c>
      <c r="Z210" s="49">
        <v>0</v>
      </c>
      <c r="AA210" s="49">
        <v>0</v>
      </c>
      <c r="AB210" s="49">
        <v>0</v>
      </c>
      <c r="AC210" s="49">
        <v>0</v>
      </c>
      <c r="AD210" s="49">
        <v>71.53888246440897</v>
      </c>
      <c r="AE210" s="49">
        <v>0</v>
      </c>
      <c r="AF210" s="49">
        <v>9.039838790893555</v>
      </c>
      <c r="AG210" s="49">
        <v>80.57872125530253</v>
      </c>
      <c r="AH210" s="49">
        <v>0</v>
      </c>
      <c r="AI210" s="48">
        <v>9999</v>
      </c>
      <c r="AJ210" s="49">
        <v>19.755329132080078</v>
      </c>
      <c r="AK210" s="49">
        <v>0</v>
      </c>
      <c r="AL210" s="49">
        <v>0</v>
      </c>
      <c r="AM210" s="49">
        <v>100.33405303955078</v>
      </c>
      <c r="AN210" s="49">
        <v>0</v>
      </c>
      <c r="AO210" s="48">
        <v>9999</v>
      </c>
    </row>
    <row r="211" spans="1:41" ht="12.75" customHeight="1">
      <c r="A211" t="s">
        <v>397</v>
      </c>
      <c r="B211" t="s">
        <v>170</v>
      </c>
      <c r="C211" s="49">
        <v>18</v>
      </c>
      <c r="D211" s="49">
        <v>3909.9652008406183</v>
      </c>
      <c r="E211" s="49">
        <v>2850</v>
      </c>
      <c r="F211" s="49">
        <v>0.82</v>
      </c>
      <c r="G211" s="49">
        <v>15.566636085510254</v>
      </c>
      <c r="H211" s="49" t="s">
        <v>162</v>
      </c>
      <c r="I211" s="49">
        <v>0.158</v>
      </c>
      <c r="J211" s="49">
        <v>0.35499998927116394</v>
      </c>
      <c r="K211" s="49">
        <v>4208.100047404715</v>
      </c>
      <c r="L211" s="60">
        <v>1.0793274028095616</v>
      </c>
      <c r="M211" s="49">
        <v>3.040358973039647</v>
      </c>
      <c r="N211" s="49"/>
      <c r="O211" s="49"/>
      <c r="P211" s="49">
        <v>2850.0006081381425</v>
      </c>
      <c r="Q211" s="49">
        <v>0</v>
      </c>
      <c r="R211" s="49">
        <v>0</v>
      </c>
      <c r="S211" s="49">
        <v>9.813618659973145</v>
      </c>
      <c r="T211" s="49">
        <v>0</v>
      </c>
      <c r="U211" s="49">
        <v>0</v>
      </c>
      <c r="V211" s="49">
        <v>2850.0006081381425</v>
      </c>
      <c r="W211" s="49">
        <v>25.380254620916013</v>
      </c>
      <c r="X211" s="49">
        <v>2875.3808627590583</v>
      </c>
      <c r="Y211" s="49">
        <v>0</v>
      </c>
      <c r="Z211" s="49">
        <v>0</v>
      </c>
      <c r="AA211" s="49">
        <v>56.811344146728516</v>
      </c>
      <c r="AB211" s="49">
        <v>0.5059249401092529</v>
      </c>
      <c r="AC211" s="49">
        <v>57.31726752648678</v>
      </c>
      <c r="AD211" s="49">
        <v>1450.8336320375886</v>
      </c>
      <c r="AE211" s="49">
        <v>38.600977733926555</v>
      </c>
      <c r="AF211" s="49">
        <v>217.97137451171875</v>
      </c>
      <c r="AG211" s="49">
        <v>1705.6555814483763</v>
      </c>
      <c r="AH211" s="49">
        <v>2850.0006081381425</v>
      </c>
      <c r="AI211" s="69">
        <v>0.5984755149096801</v>
      </c>
      <c r="AJ211" s="49">
        <v>724.9010009765625</v>
      </c>
      <c r="AK211" s="49">
        <v>0</v>
      </c>
      <c r="AL211" s="49">
        <v>0</v>
      </c>
      <c r="AM211" s="49">
        <v>2430.556640625</v>
      </c>
      <c r="AN211" s="49">
        <v>2875.3808627590583</v>
      </c>
      <c r="AO211" s="69">
        <v>0.8452990055084229</v>
      </c>
    </row>
    <row r="212" spans="1:41" ht="12.75" customHeight="1">
      <c r="A212" t="s">
        <v>397</v>
      </c>
      <c r="B212" t="s">
        <v>171</v>
      </c>
      <c r="C212" s="49">
        <v>18</v>
      </c>
      <c r="D212" s="49">
        <v>145.16724239615837</v>
      </c>
      <c r="E212" s="49">
        <v>0</v>
      </c>
      <c r="F212" s="49">
        <v>0</v>
      </c>
      <c r="G212" s="49">
        <v>0</v>
      </c>
      <c r="H212" s="49" t="s">
        <v>163</v>
      </c>
      <c r="I212" s="49">
        <v>0.17</v>
      </c>
      <c r="J212" s="49">
        <v>0</v>
      </c>
      <c r="K212" s="49">
        <v>156.23624462886542</v>
      </c>
      <c r="L212" s="60">
        <v>0</v>
      </c>
      <c r="M212" s="49">
        <v>0.1049128690765951</v>
      </c>
      <c r="N212" s="49"/>
      <c r="O212" s="49"/>
      <c r="P212" s="49">
        <v>0</v>
      </c>
      <c r="Q212" s="49">
        <v>0</v>
      </c>
      <c r="R212" s="49">
        <v>0</v>
      </c>
      <c r="S212" s="49">
        <v>0</v>
      </c>
      <c r="T212" s="49">
        <v>0</v>
      </c>
      <c r="U212" s="49">
        <v>0</v>
      </c>
      <c r="V212" s="49">
        <v>0</v>
      </c>
      <c r="W212" s="49">
        <v>0</v>
      </c>
      <c r="X212" s="49">
        <v>0</v>
      </c>
      <c r="Y212" s="49">
        <v>0</v>
      </c>
      <c r="Z212" s="49">
        <v>0</v>
      </c>
      <c r="AA212" s="49">
        <v>0</v>
      </c>
      <c r="AB212" s="49">
        <v>0</v>
      </c>
      <c r="AC212" s="49">
        <v>0</v>
      </c>
      <c r="AD212" s="49">
        <v>94.81572716298032</v>
      </c>
      <c r="AE212" s="49">
        <v>0</v>
      </c>
      <c r="AF212" s="49">
        <v>11.869540214538574</v>
      </c>
      <c r="AG212" s="49">
        <v>106.6852673775189</v>
      </c>
      <c r="AH212" s="49">
        <v>0</v>
      </c>
      <c r="AI212" s="48">
        <v>9999</v>
      </c>
      <c r="AJ212" s="49">
        <v>25.01396369934082</v>
      </c>
      <c r="AK212" s="49">
        <v>0</v>
      </c>
      <c r="AL212" s="49">
        <v>0</v>
      </c>
      <c r="AM212" s="49">
        <v>131.69923400878906</v>
      </c>
      <c r="AN212" s="49">
        <v>0</v>
      </c>
      <c r="AO212" s="48">
        <v>9999</v>
      </c>
    </row>
    <row r="213" spans="1:41" ht="12.75" customHeight="1">
      <c r="A213" t="s">
        <v>398</v>
      </c>
      <c r="B213" t="s">
        <v>170</v>
      </c>
      <c r="C213" s="49">
        <v>18</v>
      </c>
      <c r="D213" s="49">
        <v>4422.571318747492</v>
      </c>
      <c r="E213" s="49">
        <v>2850</v>
      </c>
      <c r="F213" s="49">
        <v>0.82</v>
      </c>
      <c r="G213" s="49">
        <v>15.566636085510254</v>
      </c>
      <c r="H213" s="49" t="s">
        <v>164</v>
      </c>
      <c r="I213" s="49">
        <v>0.158</v>
      </c>
      <c r="J213" s="49">
        <v>0.35499998927116394</v>
      </c>
      <c r="K213" s="49">
        <v>4759.792381801989</v>
      </c>
      <c r="L213" s="60">
        <v>1.2208298974572813</v>
      </c>
      <c r="M213" s="49">
        <v>3.4389575615585724</v>
      </c>
      <c r="N213" s="49"/>
      <c r="O213" s="49"/>
      <c r="P213" s="49">
        <v>2850.0006081381425</v>
      </c>
      <c r="Q213" s="49">
        <v>0</v>
      </c>
      <c r="R213" s="49">
        <v>0</v>
      </c>
      <c r="S213" s="49">
        <v>9.813618659973145</v>
      </c>
      <c r="T213" s="49">
        <v>0</v>
      </c>
      <c r="U213" s="49">
        <v>0</v>
      </c>
      <c r="V213" s="49">
        <v>2850.0006081381425</v>
      </c>
      <c r="W213" s="49">
        <v>25.380254620916013</v>
      </c>
      <c r="X213" s="49">
        <v>2875.3808627590583</v>
      </c>
      <c r="Y213" s="49">
        <v>0</v>
      </c>
      <c r="Z213" s="49">
        <v>0</v>
      </c>
      <c r="AA213" s="49">
        <v>50.22652053833008</v>
      </c>
      <c r="AB213" s="49">
        <v>0.4472847878932953</v>
      </c>
      <c r="AC213" s="49">
        <v>50.67380609235819</v>
      </c>
      <c r="AD213" s="49">
        <v>1659.042853006235</v>
      </c>
      <c r="AE213" s="49">
        <v>43.66166148102073</v>
      </c>
      <c r="AF213" s="49">
        <v>248.3480987548828</v>
      </c>
      <c r="AG213" s="49">
        <v>1949.07272826208</v>
      </c>
      <c r="AH213" s="49">
        <v>2850.0006081381425</v>
      </c>
      <c r="AI213" s="69">
        <v>0.6838850218826362</v>
      </c>
      <c r="AJ213" s="49">
        <v>819.9373779296875</v>
      </c>
      <c r="AK213" s="49">
        <v>0</v>
      </c>
      <c r="AL213" s="49">
        <v>0</v>
      </c>
      <c r="AM213" s="49">
        <v>2769.010009765625</v>
      </c>
      <c r="AN213" s="49">
        <v>2875.3808627590583</v>
      </c>
      <c r="AO213" s="69">
        <v>0.963006317615509</v>
      </c>
    </row>
    <row r="214" spans="1:41" ht="12.75" customHeight="1">
      <c r="A214" t="s">
        <v>398</v>
      </c>
      <c r="B214" t="s">
        <v>171</v>
      </c>
      <c r="C214" s="49">
        <v>18</v>
      </c>
      <c r="D214" s="49">
        <v>210.63882569906718</v>
      </c>
      <c r="E214" s="49">
        <v>0</v>
      </c>
      <c r="F214" s="49">
        <v>0</v>
      </c>
      <c r="G214" s="49">
        <v>0</v>
      </c>
      <c r="H214" s="49" t="s">
        <v>165</v>
      </c>
      <c r="I214" s="49">
        <v>0.17</v>
      </c>
      <c r="J214" s="49">
        <v>0</v>
      </c>
      <c r="K214" s="49">
        <v>226.70003615862106</v>
      </c>
      <c r="L214" s="60">
        <v>0</v>
      </c>
      <c r="M214" s="49">
        <v>0.15222940918521424</v>
      </c>
      <c r="N214" s="49"/>
      <c r="O214" s="49"/>
      <c r="P214" s="49">
        <v>0</v>
      </c>
      <c r="Q214" s="49">
        <v>0</v>
      </c>
      <c r="R214" s="49">
        <v>0</v>
      </c>
      <c r="S214" s="49">
        <v>0</v>
      </c>
      <c r="T214" s="49">
        <v>0</v>
      </c>
      <c r="U214" s="49">
        <v>0</v>
      </c>
      <c r="V214" s="49">
        <v>0</v>
      </c>
      <c r="W214" s="49">
        <v>0</v>
      </c>
      <c r="X214" s="49">
        <v>0</v>
      </c>
      <c r="Y214" s="49">
        <v>0</v>
      </c>
      <c r="Z214" s="49">
        <v>0</v>
      </c>
      <c r="AA214" s="49">
        <v>0</v>
      </c>
      <c r="AB214" s="49">
        <v>0</v>
      </c>
      <c r="AC214" s="49">
        <v>0</v>
      </c>
      <c r="AD214" s="49">
        <v>154.81640625608856</v>
      </c>
      <c r="AE214" s="49">
        <v>0</v>
      </c>
      <c r="AF214" s="49">
        <v>18.94660186767578</v>
      </c>
      <c r="AG214" s="49">
        <v>173.76300812376434</v>
      </c>
      <c r="AH214" s="49">
        <v>0</v>
      </c>
      <c r="AI214" s="48">
        <v>9999</v>
      </c>
      <c r="AJ214" s="49">
        <v>36.295467376708984</v>
      </c>
      <c r="AK214" s="49">
        <v>0</v>
      </c>
      <c r="AL214" s="49">
        <v>0</v>
      </c>
      <c r="AM214" s="49">
        <v>210.0584716796875</v>
      </c>
      <c r="AN214" s="49">
        <v>0</v>
      </c>
      <c r="AO214" s="48">
        <v>9999</v>
      </c>
    </row>
    <row r="215" spans="1:41" ht="12.75" customHeight="1">
      <c r="A215" t="s">
        <v>399</v>
      </c>
      <c r="B215" t="s">
        <v>170</v>
      </c>
      <c r="C215" s="49">
        <v>18</v>
      </c>
      <c r="D215" s="49">
        <v>2987.61647359255</v>
      </c>
      <c r="E215" s="49">
        <v>2850</v>
      </c>
      <c r="F215" s="49">
        <v>0.82</v>
      </c>
      <c r="G215" s="49">
        <v>15.566636085510254</v>
      </c>
      <c r="H215" s="49" t="s">
        <v>160</v>
      </c>
      <c r="I215" s="49">
        <v>0.158</v>
      </c>
      <c r="J215" s="49">
        <v>0.35499998927116394</v>
      </c>
      <c r="K215" s="49">
        <v>3215.422229703982</v>
      </c>
      <c r="L215" s="60">
        <v>0.8247173985948613</v>
      </c>
      <c r="M215" s="49">
        <v>2.323147671886005</v>
      </c>
      <c r="N215" s="49"/>
      <c r="O215" s="49"/>
      <c r="P215" s="49">
        <v>2850.0006081381425</v>
      </c>
      <c r="Q215" s="49">
        <v>0</v>
      </c>
      <c r="R215" s="49">
        <v>0</v>
      </c>
      <c r="S215" s="49">
        <v>9.813618659973145</v>
      </c>
      <c r="T215" s="49">
        <v>0</v>
      </c>
      <c r="U215" s="49">
        <v>0</v>
      </c>
      <c r="V215" s="49">
        <v>2850.0006081381425</v>
      </c>
      <c r="W215" s="49">
        <v>25.380254620916013</v>
      </c>
      <c r="X215" s="49">
        <v>2875.3808627590583</v>
      </c>
      <c r="Y215" s="49">
        <v>0</v>
      </c>
      <c r="Z215" s="49">
        <v>0</v>
      </c>
      <c r="AA215" s="49">
        <v>74.3503646850586</v>
      </c>
      <c r="AB215" s="49">
        <v>0.6621160507202148</v>
      </c>
      <c r="AC215" s="49">
        <v>75.01248015490731</v>
      </c>
      <c r="AD215" s="49">
        <v>1059.195523089854</v>
      </c>
      <c r="AE215" s="49">
        <v>29.495126184208523</v>
      </c>
      <c r="AF215" s="49">
        <v>161.61351013183594</v>
      </c>
      <c r="AG215" s="49">
        <v>1248.96667119917</v>
      </c>
      <c r="AH215" s="49">
        <v>2850.0006081381425</v>
      </c>
      <c r="AI215" s="69">
        <v>0.4382338262078824</v>
      </c>
      <c r="AJ215" s="49">
        <v>553.8991088867188</v>
      </c>
      <c r="AK215" s="49">
        <v>0</v>
      </c>
      <c r="AL215" s="49">
        <v>0</v>
      </c>
      <c r="AM215" s="49">
        <v>1802.86572265625</v>
      </c>
      <c r="AN215" s="49">
        <v>2875.3808627590583</v>
      </c>
      <c r="AO215" s="69">
        <v>0.6270006895065308</v>
      </c>
    </row>
    <row r="216" spans="1:41" ht="12.75" customHeight="1">
      <c r="A216" t="s">
        <v>399</v>
      </c>
      <c r="B216" t="s">
        <v>171</v>
      </c>
      <c r="C216" s="49">
        <v>18</v>
      </c>
      <c r="D216" s="49">
        <v>145.16724239615837</v>
      </c>
      <c r="E216" s="49">
        <v>0</v>
      </c>
      <c r="F216" s="49">
        <v>0</v>
      </c>
      <c r="G216" s="49">
        <v>0</v>
      </c>
      <c r="H216" s="49" t="s">
        <v>163</v>
      </c>
      <c r="I216" s="49">
        <v>0.17</v>
      </c>
      <c r="J216" s="49">
        <v>0</v>
      </c>
      <c r="K216" s="49">
        <v>156.23624462886542</v>
      </c>
      <c r="L216" s="60">
        <v>0</v>
      </c>
      <c r="M216" s="49">
        <v>0.1049128690765951</v>
      </c>
      <c r="N216" s="49"/>
      <c r="O216" s="49"/>
      <c r="P216" s="49">
        <v>0</v>
      </c>
      <c r="Q216" s="49">
        <v>0</v>
      </c>
      <c r="R216" s="49">
        <v>0</v>
      </c>
      <c r="S216" s="49">
        <v>0</v>
      </c>
      <c r="T216" s="49">
        <v>0</v>
      </c>
      <c r="U216" s="49">
        <v>0</v>
      </c>
      <c r="V216" s="49">
        <v>0</v>
      </c>
      <c r="W216" s="49">
        <v>0</v>
      </c>
      <c r="X216" s="49">
        <v>0</v>
      </c>
      <c r="Y216" s="49">
        <v>0</v>
      </c>
      <c r="Z216" s="49">
        <v>0</v>
      </c>
      <c r="AA216" s="49">
        <v>0</v>
      </c>
      <c r="AB216" s="49">
        <v>0</v>
      </c>
      <c r="AC216" s="49">
        <v>0</v>
      </c>
      <c r="AD216" s="49">
        <v>94.81572716298032</v>
      </c>
      <c r="AE216" s="49">
        <v>0</v>
      </c>
      <c r="AF216" s="49">
        <v>11.869540214538574</v>
      </c>
      <c r="AG216" s="49">
        <v>106.6852673775189</v>
      </c>
      <c r="AH216" s="49">
        <v>0</v>
      </c>
      <c r="AI216" s="48">
        <v>9999</v>
      </c>
      <c r="AJ216" s="49">
        <v>25.01396369934082</v>
      </c>
      <c r="AK216" s="49">
        <v>0</v>
      </c>
      <c r="AL216" s="49">
        <v>0</v>
      </c>
      <c r="AM216" s="49">
        <v>131.69923400878906</v>
      </c>
      <c r="AN216" s="49">
        <v>0</v>
      </c>
      <c r="AO216" s="48">
        <v>9999</v>
      </c>
    </row>
    <row r="217" spans="1:41" ht="12.75" customHeight="1">
      <c r="A217" t="s">
        <v>400</v>
      </c>
      <c r="B217" t="s">
        <v>170</v>
      </c>
      <c r="C217" s="49">
        <v>18</v>
      </c>
      <c r="D217" s="49">
        <v>2987.61647359255</v>
      </c>
      <c r="E217" s="49">
        <v>2850</v>
      </c>
      <c r="F217" s="49">
        <v>0.82</v>
      </c>
      <c r="G217" s="49">
        <v>15.566636085510254</v>
      </c>
      <c r="H217" s="49" t="s">
        <v>160</v>
      </c>
      <c r="I217" s="49">
        <v>0.158</v>
      </c>
      <c r="J217" s="49">
        <v>0.35499998927116394</v>
      </c>
      <c r="K217" s="49">
        <v>3215.422229703982</v>
      </c>
      <c r="L217" s="60">
        <v>0.8247173985948613</v>
      </c>
      <c r="M217" s="49">
        <v>2.323147671886005</v>
      </c>
      <c r="N217" s="49"/>
      <c r="O217" s="49"/>
      <c r="P217" s="49">
        <v>2850.0006081381425</v>
      </c>
      <c r="Q217" s="49">
        <v>0</v>
      </c>
      <c r="R217" s="49">
        <v>0</v>
      </c>
      <c r="S217" s="49">
        <v>9.813618659973145</v>
      </c>
      <c r="T217" s="49">
        <v>0</v>
      </c>
      <c r="U217" s="49">
        <v>0</v>
      </c>
      <c r="V217" s="49">
        <v>2850.0006081381425</v>
      </c>
      <c r="W217" s="49">
        <v>25.380254620916013</v>
      </c>
      <c r="X217" s="49">
        <v>2875.3808627590583</v>
      </c>
      <c r="Y217" s="49">
        <v>0</v>
      </c>
      <c r="Z217" s="49">
        <v>0</v>
      </c>
      <c r="AA217" s="49">
        <v>74.3503646850586</v>
      </c>
      <c r="AB217" s="49">
        <v>0.6621160507202148</v>
      </c>
      <c r="AC217" s="49">
        <v>75.01248015490731</v>
      </c>
      <c r="AD217" s="49">
        <v>1059.195523089854</v>
      </c>
      <c r="AE217" s="49">
        <v>29.495126184208523</v>
      </c>
      <c r="AF217" s="49">
        <v>161.61351013183594</v>
      </c>
      <c r="AG217" s="49">
        <v>1248.96667119917</v>
      </c>
      <c r="AH217" s="49">
        <v>2850.0006081381425</v>
      </c>
      <c r="AI217" s="69">
        <v>0.4382338262078824</v>
      </c>
      <c r="AJ217" s="49">
        <v>553.8991088867188</v>
      </c>
      <c r="AK217" s="49">
        <v>0</v>
      </c>
      <c r="AL217" s="49">
        <v>0</v>
      </c>
      <c r="AM217" s="49">
        <v>1802.86572265625</v>
      </c>
      <c r="AN217" s="49">
        <v>2875.3808627590583</v>
      </c>
      <c r="AO217" s="69">
        <v>0.6270006895065308</v>
      </c>
    </row>
    <row r="218" spans="1:41" ht="12.75" customHeight="1">
      <c r="A218" t="s">
        <v>400</v>
      </c>
      <c r="B218" t="s">
        <v>171</v>
      </c>
      <c r="C218" s="49">
        <v>18</v>
      </c>
      <c r="D218" s="49">
        <v>210.63882569906718</v>
      </c>
      <c r="E218" s="49">
        <v>0</v>
      </c>
      <c r="F218" s="49">
        <v>0</v>
      </c>
      <c r="G218" s="49">
        <v>0</v>
      </c>
      <c r="H218" s="49" t="s">
        <v>165</v>
      </c>
      <c r="I218" s="49">
        <v>0.17</v>
      </c>
      <c r="J218" s="49">
        <v>0</v>
      </c>
      <c r="K218" s="49">
        <v>226.70003615862106</v>
      </c>
      <c r="L218" s="60">
        <v>0</v>
      </c>
      <c r="M218" s="49">
        <v>0.15222940918521424</v>
      </c>
      <c r="N218" s="49"/>
      <c r="O218" s="49"/>
      <c r="P218" s="49">
        <v>0</v>
      </c>
      <c r="Q218" s="49">
        <v>0</v>
      </c>
      <c r="R218" s="49">
        <v>0</v>
      </c>
      <c r="S218" s="49">
        <v>0</v>
      </c>
      <c r="T218" s="49">
        <v>0</v>
      </c>
      <c r="U218" s="49">
        <v>0</v>
      </c>
      <c r="V218" s="49">
        <v>0</v>
      </c>
      <c r="W218" s="49">
        <v>0</v>
      </c>
      <c r="X218" s="49">
        <v>0</v>
      </c>
      <c r="Y218" s="49">
        <v>0</v>
      </c>
      <c r="Z218" s="49">
        <v>0</v>
      </c>
      <c r="AA218" s="49">
        <v>0</v>
      </c>
      <c r="AB218" s="49">
        <v>0</v>
      </c>
      <c r="AC218" s="49">
        <v>0</v>
      </c>
      <c r="AD218" s="49">
        <v>154.81640625608856</v>
      </c>
      <c r="AE218" s="49">
        <v>0</v>
      </c>
      <c r="AF218" s="49">
        <v>18.94660186767578</v>
      </c>
      <c r="AG218" s="49">
        <v>173.76300812376434</v>
      </c>
      <c r="AH218" s="49">
        <v>0</v>
      </c>
      <c r="AI218" s="48">
        <v>9999</v>
      </c>
      <c r="AJ218" s="49">
        <v>36.295467376708984</v>
      </c>
      <c r="AK218" s="49">
        <v>0</v>
      </c>
      <c r="AL218" s="49">
        <v>0</v>
      </c>
      <c r="AM218" s="49">
        <v>210.0584716796875</v>
      </c>
      <c r="AN218" s="49">
        <v>0</v>
      </c>
      <c r="AO218" s="48">
        <v>9999</v>
      </c>
    </row>
    <row r="219" spans="1:41" ht="12.75" customHeight="1">
      <c r="A219" t="s">
        <v>401</v>
      </c>
      <c r="B219" t="s">
        <v>170</v>
      </c>
      <c r="C219" s="49">
        <v>18</v>
      </c>
      <c r="D219" s="49">
        <v>3909.9652008406183</v>
      </c>
      <c r="E219" s="49">
        <v>2850</v>
      </c>
      <c r="F219" s="49">
        <v>0.82</v>
      </c>
      <c r="G219" s="49">
        <v>15.566636085510254</v>
      </c>
      <c r="H219" s="49" t="s">
        <v>162</v>
      </c>
      <c r="I219" s="49">
        <v>0.158</v>
      </c>
      <c r="J219" s="49">
        <v>0.35499998927116394</v>
      </c>
      <c r="K219" s="49">
        <v>4208.100047404715</v>
      </c>
      <c r="L219" s="60">
        <v>1.0793274028095616</v>
      </c>
      <c r="M219" s="49">
        <v>3.040358973039647</v>
      </c>
      <c r="N219" s="49"/>
      <c r="O219" s="49"/>
      <c r="P219" s="49">
        <v>2850.0006081381425</v>
      </c>
      <c r="Q219" s="49">
        <v>0</v>
      </c>
      <c r="R219" s="49">
        <v>0</v>
      </c>
      <c r="S219" s="49">
        <v>9.813618659973145</v>
      </c>
      <c r="T219" s="49">
        <v>0</v>
      </c>
      <c r="U219" s="49">
        <v>0</v>
      </c>
      <c r="V219" s="49">
        <v>2850.0006081381425</v>
      </c>
      <c r="W219" s="49">
        <v>25.380254620916013</v>
      </c>
      <c r="X219" s="49">
        <v>2875.3808627590583</v>
      </c>
      <c r="Y219" s="49">
        <v>0</v>
      </c>
      <c r="Z219" s="49">
        <v>0</v>
      </c>
      <c r="AA219" s="49">
        <v>56.811344146728516</v>
      </c>
      <c r="AB219" s="49">
        <v>0.5059249401092529</v>
      </c>
      <c r="AC219" s="49">
        <v>57.31726752648678</v>
      </c>
      <c r="AD219" s="49">
        <v>1450.8336320375886</v>
      </c>
      <c r="AE219" s="49">
        <v>38.600977733926555</v>
      </c>
      <c r="AF219" s="49">
        <v>217.97137451171875</v>
      </c>
      <c r="AG219" s="49">
        <v>1705.6555814483763</v>
      </c>
      <c r="AH219" s="49">
        <v>2850.0006081381425</v>
      </c>
      <c r="AI219" s="69">
        <v>0.5984755149096801</v>
      </c>
      <c r="AJ219" s="49">
        <v>724.9010009765625</v>
      </c>
      <c r="AK219" s="49">
        <v>0</v>
      </c>
      <c r="AL219" s="49">
        <v>0</v>
      </c>
      <c r="AM219" s="49">
        <v>2430.556640625</v>
      </c>
      <c r="AN219" s="49">
        <v>2875.3808627590583</v>
      </c>
      <c r="AO219" s="69">
        <v>0.8452990055084229</v>
      </c>
    </row>
    <row r="220" spans="1:41" ht="12.75" customHeight="1">
      <c r="A220" t="s">
        <v>401</v>
      </c>
      <c r="B220" t="s">
        <v>171</v>
      </c>
      <c r="C220" s="49">
        <v>18</v>
      </c>
      <c r="D220" s="49">
        <v>210.63882569906718</v>
      </c>
      <c r="E220" s="49">
        <v>0</v>
      </c>
      <c r="F220" s="49">
        <v>0</v>
      </c>
      <c r="G220" s="49">
        <v>0</v>
      </c>
      <c r="H220" s="49" t="s">
        <v>165</v>
      </c>
      <c r="I220" s="49">
        <v>0.17</v>
      </c>
      <c r="J220" s="49">
        <v>0</v>
      </c>
      <c r="K220" s="49">
        <v>226.70003615862106</v>
      </c>
      <c r="L220" s="60">
        <v>0</v>
      </c>
      <c r="M220" s="49">
        <v>0.15222940918521424</v>
      </c>
      <c r="N220" s="49"/>
      <c r="O220" s="49"/>
      <c r="P220" s="49">
        <v>0</v>
      </c>
      <c r="Q220" s="49">
        <v>0</v>
      </c>
      <c r="R220" s="49">
        <v>0</v>
      </c>
      <c r="S220" s="49">
        <v>0</v>
      </c>
      <c r="T220" s="49">
        <v>0</v>
      </c>
      <c r="U220" s="49">
        <v>0</v>
      </c>
      <c r="V220" s="49">
        <v>0</v>
      </c>
      <c r="W220" s="49">
        <v>0</v>
      </c>
      <c r="X220" s="49">
        <v>0</v>
      </c>
      <c r="Y220" s="49">
        <v>0</v>
      </c>
      <c r="Z220" s="49">
        <v>0</v>
      </c>
      <c r="AA220" s="49">
        <v>0</v>
      </c>
      <c r="AB220" s="49">
        <v>0</v>
      </c>
      <c r="AC220" s="49">
        <v>0</v>
      </c>
      <c r="AD220" s="49">
        <v>154.81640625608856</v>
      </c>
      <c r="AE220" s="49">
        <v>0</v>
      </c>
      <c r="AF220" s="49">
        <v>18.94660186767578</v>
      </c>
      <c r="AG220" s="49">
        <v>173.76300812376434</v>
      </c>
      <c r="AH220" s="49">
        <v>0</v>
      </c>
      <c r="AI220" s="48">
        <v>9999</v>
      </c>
      <c r="AJ220" s="49">
        <v>36.295467376708984</v>
      </c>
      <c r="AK220" s="49">
        <v>0</v>
      </c>
      <c r="AL220" s="49">
        <v>0</v>
      </c>
      <c r="AM220" s="49">
        <v>210.0584716796875</v>
      </c>
      <c r="AN220" s="49">
        <v>0</v>
      </c>
      <c r="AO220" s="48">
        <v>9999</v>
      </c>
    </row>
    <row r="221" spans="1:41" ht="12.75" customHeight="1">
      <c r="A221" t="s">
        <v>402</v>
      </c>
      <c r="B221" t="s">
        <v>170</v>
      </c>
      <c r="C221" s="49">
        <v>18</v>
      </c>
      <c r="D221" s="49">
        <v>3909.9652008406183</v>
      </c>
      <c r="E221" s="49">
        <v>2850</v>
      </c>
      <c r="F221" s="49">
        <v>0.82</v>
      </c>
      <c r="G221" s="49">
        <v>15.566636085510254</v>
      </c>
      <c r="H221" s="49" t="s">
        <v>162</v>
      </c>
      <c r="I221" s="49">
        <v>0.158</v>
      </c>
      <c r="J221" s="49">
        <v>0.35499998927116394</v>
      </c>
      <c r="K221" s="49">
        <v>4208.100047404715</v>
      </c>
      <c r="L221" s="60">
        <v>1.0793274028095616</v>
      </c>
      <c r="M221" s="49">
        <v>3.040358973039647</v>
      </c>
      <c r="N221" s="49"/>
      <c r="O221" s="49"/>
      <c r="P221" s="49">
        <v>2850.0006081381425</v>
      </c>
      <c r="Q221" s="49">
        <v>0</v>
      </c>
      <c r="R221" s="49">
        <v>0</v>
      </c>
      <c r="S221" s="49">
        <v>9.813618659973145</v>
      </c>
      <c r="T221" s="49">
        <v>0</v>
      </c>
      <c r="U221" s="49">
        <v>0</v>
      </c>
      <c r="V221" s="49">
        <v>2850.0006081381425</v>
      </c>
      <c r="W221" s="49">
        <v>25.380254620916013</v>
      </c>
      <c r="X221" s="49">
        <v>2875.3808627590583</v>
      </c>
      <c r="Y221" s="49">
        <v>0</v>
      </c>
      <c r="Z221" s="49">
        <v>0</v>
      </c>
      <c r="AA221" s="49">
        <v>56.811344146728516</v>
      </c>
      <c r="AB221" s="49">
        <v>0.5059249401092529</v>
      </c>
      <c r="AC221" s="49">
        <v>57.31726752648678</v>
      </c>
      <c r="AD221" s="49">
        <v>1450.8336320375886</v>
      </c>
      <c r="AE221" s="49">
        <v>38.600977733926555</v>
      </c>
      <c r="AF221" s="49">
        <v>217.97137451171875</v>
      </c>
      <c r="AG221" s="49">
        <v>1705.6555814483763</v>
      </c>
      <c r="AH221" s="49">
        <v>2850.0006081381425</v>
      </c>
      <c r="AI221" s="69">
        <v>0.5984755149096801</v>
      </c>
      <c r="AJ221" s="49">
        <v>724.9010009765625</v>
      </c>
      <c r="AK221" s="49">
        <v>0</v>
      </c>
      <c r="AL221" s="49">
        <v>0</v>
      </c>
      <c r="AM221" s="49">
        <v>2430.556640625</v>
      </c>
      <c r="AN221" s="49">
        <v>2875.3808627590583</v>
      </c>
      <c r="AO221" s="69">
        <v>0.8452990055084229</v>
      </c>
    </row>
    <row r="222" spans="1:41" ht="12.75" customHeight="1">
      <c r="A222" t="s">
        <v>402</v>
      </c>
      <c r="B222" t="s">
        <v>171</v>
      </c>
      <c r="C222" s="49">
        <v>18</v>
      </c>
      <c r="D222" s="49">
        <v>114.64900004056639</v>
      </c>
      <c r="E222" s="49">
        <v>0</v>
      </c>
      <c r="F222" s="49">
        <v>0</v>
      </c>
      <c r="G222" s="49">
        <v>0</v>
      </c>
      <c r="H222" s="49" t="s">
        <v>161</v>
      </c>
      <c r="I222" s="49">
        <v>0.17</v>
      </c>
      <c r="J222" s="49">
        <v>0</v>
      </c>
      <c r="K222" s="49">
        <v>123.39098629365958</v>
      </c>
      <c r="L222" s="60">
        <v>0</v>
      </c>
      <c r="M222" s="49">
        <v>0.08285722958209749</v>
      </c>
      <c r="N222" s="49"/>
      <c r="O222" s="49"/>
      <c r="P222" s="49">
        <v>0</v>
      </c>
      <c r="Q222" s="49">
        <v>0</v>
      </c>
      <c r="R222" s="49">
        <v>0</v>
      </c>
      <c r="S222" s="49">
        <v>0</v>
      </c>
      <c r="T222" s="49">
        <v>0</v>
      </c>
      <c r="U222" s="49">
        <v>0</v>
      </c>
      <c r="V222" s="49">
        <v>0</v>
      </c>
      <c r="W222" s="49">
        <v>0</v>
      </c>
      <c r="X222" s="49">
        <v>0</v>
      </c>
      <c r="Y222" s="49">
        <v>0</v>
      </c>
      <c r="Z222" s="49">
        <v>0</v>
      </c>
      <c r="AA222" s="49">
        <v>0</v>
      </c>
      <c r="AB222" s="49">
        <v>0</v>
      </c>
      <c r="AC222" s="49">
        <v>0</v>
      </c>
      <c r="AD222" s="49">
        <v>71.53888246440897</v>
      </c>
      <c r="AE222" s="49">
        <v>0</v>
      </c>
      <c r="AF222" s="49">
        <v>9.039838790893555</v>
      </c>
      <c r="AG222" s="49">
        <v>80.57872125530253</v>
      </c>
      <c r="AH222" s="49">
        <v>0</v>
      </c>
      <c r="AI222" s="48">
        <v>9999</v>
      </c>
      <c r="AJ222" s="49">
        <v>19.755329132080078</v>
      </c>
      <c r="AK222" s="49">
        <v>0</v>
      </c>
      <c r="AL222" s="49">
        <v>0</v>
      </c>
      <c r="AM222" s="49">
        <v>100.33405303955078</v>
      </c>
      <c r="AN222" s="49">
        <v>0</v>
      </c>
      <c r="AO222" s="48">
        <v>9999</v>
      </c>
    </row>
    <row r="223" spans="1:41" ht="12.75" customHeight="1">
      <c r="A223" t="s">
        <v>403</v>
      </c>
      <c r="B223" t="s">
        <v>170</v>
      </c>
      <c r="C223" s="49">
        <v>18</v>
      </c>
      <c r="D223" s="49">
        <v>4422.571318747492</v>
      </c>
      <c r="E223" s="49">
        <v>2850</v>
      </c>
      <c r="F223" s="49">
        <v>0.82</v>
      </c>
      <c r="G223" s="49">
        <v>15.566636085510254</v>
      </c>
      <c r="H223" s="49" t="s">
        <v>164</v>
      </c>
      <c r="I223" s="49">
        <v>0.158</v>
      </c>
      <c r="J223" s="49">
        <v>0.35499998927116394</v>
      </c>
      <c r="K223" s="49">
        <v>4759.792381801989</v>
      </c>
      <c r="L223" s="60">
        <v>1.2208298974572813</v>
      </c>
      <c r="M223" s="49">
        <v>3.4389575615585724</v>
      </c>
      <c r="N223" s="49"/>
      <c r="O223" s="49"/>
      <c r="P223" s="49">
        <v>2850.0006081381425</v>
      </c>
      <c r="Q223" s="49">
        <v>0</v>
      </c>
      <c r="R223" s="49">
        <v>0</v>
      </c>
      <c r="S223" s="49">
        <v>9.813618659973145</v>
      </c>
      <c r="T223" s="49">
        <v>0</v>
      </c>
      <c r="U223" s="49">
        <v>0</v>
      </c>
      <c r="V223" s="49">
        <v>2850.0006081381425</v>
      </c>
      <c r="W223" s="49">
        <v>25.380254620916013</v>
      </c>
      <c r="X223" s="49">
        <v>2875.3808627590583</v>
      </c>
      <c r="Y223" s="49">
        <v>0</v>
      </c>
      <c r="Z223" s="49">
        <v>0</v>
      </c>
      <c r="AA223" s="49">
        <v>50.22652053833008</v>
      </c>
      <c r="AB223" s="49">
        <v>0.4472847878932953</v>
      </c>
      <c r="AC223" s="49">
        <v>50.67380609235819</v>
      </c>
      <c r="AD223" s="49">
        <v>1659.042853006235</v>
      </c>
      <c r="AE223" s="49">
        <v>43.66166148102073</v>
      </c>
      <c r="AF223" s="49">
        <v>248.3480987548828</v>
      </c>
      <c r="AG223" s="49">
        <v>1949.07272826208</v>
      </c>
      <c r="AH223" s="49">
        <v>2850.0006081381425</v>
      </c>
      <c r="AI223" s="69">
        <v>0.6838850218826362</v>
      </c>
      <c r="AJ223" s="49">
        <v>819.9373779296875</v>
      </c>
      <c r="AK223" s="49">
        <v>0</v>
      </c>
      <c r="AL223" s="49">
        <v>0</v>
      </c>
      <c r="AM223" s="49">
        <v>2769.010009765625</v>
      </c>
      <c r="AN223" s="49">
        <v>2875.3808627590583</v>
      </c>
      <c r="AO223" s="69">
        <v>0.963006317615509</v>
      </c>
    </row>
    <row r="224" spans="1:41" ht="12.75" customHeight="1">
      <c r="A224" t="s">
        <v>403</v>
      </c>
      <c r="B224" t="s">
        <v>171</v>
      </c>
      <c r="C224" s="49">
        <v>18</v>
      </c>
      <c r="D224" s="49">
        <v>114.64900004056639</v>
      </c>
      <c r="E224" s="49">
        <v>0</v>
      </c>
      <c r="F224" s="49">
        <v>0</v>
      </c>
      <c r="G224" s="49">
        <v>0</v>
      </c>
      <c r="H224" s="49" t="s">
        <v>161</v>
      </c>
      <c r="I224" s="49">
        <v>0.17</v>
      </c>
      <c r="J224" s="49">
        <v>0</v>
      </c>
      <c r="K224" s="49">
        <v>123.39098629365958</v>
      </c>
      <c r="L224" s="60">
        <v>0</v>
      </c>
      <c r="M224" s="49">
        <v>0.08285722958209749</v>
      </c>
      <c r="N224" s="49"/>
      <c r="O224" s="49"/>
      <c r="P224" s="49">
        <v>0</v>
      </c>
      <c r="Q224" s="49">
        <v>0</v>
      </c>
      <c r="R224" s="49">
        <v>0</v>
      </c>
      <c r="S224" s="49">
        <v>0</v>
      </c>
      <c r="T224" s="49">
        <v>0</v>
      </c>
      <c r="U224" s="49">
        <v>0</v>
      </c>
      <c r="V224" s="49">
        <v>0</v>
      </c>
      <c r="W224" s="49">
        <v>0</v>
      </c>
      <c r="X224" s="49">
        <v>0</v>
      </c>
      <c r="Y224" s="49">
        <v>0</v>
      </c>
      <c r="Z224" s="49">
        <v>0</v>
      </c>
      <c r="AA224" s="49">
        <v>0</v>
      </c>
      <c r="AB224" s="49">
        <v>0</v>
      </c>
      <c r="AC224" s="49">
        <v>0</v>
      </c>
      <c r="AD224" s="49">
        <v>71.53888246440897</v>
      </c>
      <c r="AE224" s="49">
        <v>0</v>
      </c>
      <c r="AF224" s="49">
        <v>9.039838790893555</v>
      </c>
      <c r="AG224" s="49">
        <v>80.57872125530253</v>
      </c>
      <c r="AH224" s="49">
        <v>0</v>
      </c>
      <c r="AI224" s="48">
        <v>9999</v>
      </c>
      <c r="AJ224" s="49">
        <v>19.755329132080078</v>
      </c>
      <c r="AK224" s="49">
        <v>0</v>
      </c>
      <c r="AL224" s="49">
        <v>0</v>
      </c>
      <c r="AM224" s="49">
        <v>100.33405303955078</v>
      </c>
      <c r="AN224" s="49">
        <v>0</v>
      </c>
      <c r="AO224" s="48">
        <v>9999</v>
      </c>
    </row>
    <row r="225" spans="1:41" ht="12.75" customHeight="1">
      <c r="A225" t="s">
        <v>404</v>
      </c>
      <c r="B225" t="s">
        <v>170</v>
      </c>
      <c r="C225" s="49">
        <v>18</v>
      </c>
      <c r="D225" s="49">
        <v>4422.571318747492</v>
      </c>
      <c r="E225" s="49">
        <v>2850</v>
      </c>
      <c r="F225" s="49">
        <v>0.82</v>
      </c>
      <c r="G225" s="49">
        <v>15.566636085510254</v>
      </c>
      <c r="H225" s="49" t="s">
        <v>164</v>
      </c>
      <c r="I225" s="49">
        <v>0.158</v>
      </c>
      <c r="J225" s="49">
        <v>0.35499998927116394</v>
      </c>
      <c r="K225" s="49">
        <v>4759.792381801989</v>
      </c>
      <c r="L225" s="60">
        <v>1.2208298974572813</v>
      </c>
      <c r="M225" s="49">
        <v>3.4389575615585724</v>
      </c>
      <c r="N225" s="49"/>
      <c r="O225" s="49"/>
      <c r="P225" s="49">
        <v>2850.0006081381425</v>
      </c>
      <c r="Q225" s="49">
        <v>0</v>
      </c>
      <c r="R225" s="49">
        <v>0</v>
      </c>
      <c r="S225" s="49">
        <v>9.813618659973145</v>
      </c>
      <c r="T225" s="49">
        <v>0</v>
      </c>
      <c r="U225" s="49">
        <v>0</v>
      </c>
      <c r="V225" s="49">
        <v>2850.0006081381425</v>
      </c>
      <c r="W225" s="49">
        <v>25.380254620916013</v>
      </c>
      <c r="X225" s="49">
        <v>2875.3808627590583</v>
      </c>
      <c r="Y225" s="49">
        <v>0</v>
      </c>
      <c r="Z225" s="49">
        <v>0</v>
      </c>
      <c r="AA225" s="49">
        <v>50.22652053833008</v>
      </c>
      <c r="AB225" s="49">
        <v>0.4472847878932953</v>
      </c>
      <c r="AC225" s="49">
        <v>50.67380609235819</v>
      </c>
      <c r="AD225" s="49">
        <v>1659.042853006235</v>
      </c>
      <c r="AE225" s="49">
        <v>43.66166148102073</v>
      </c>
      <c r="AF225" s="49">
        <v>248.3480987548828</v>
      </c>
      <c r="AG225" s="49">
        <v>1949.07272826208</v>
      </c>
      <c r="AH225" s="49">
        <v>2850.0006081381425</v>
      </c>
      <c r="AI225" s="69">
        <v>0.6838850218826362</v>
      </c>
      <c r="AJ225" s="49">
        <v>819.9373779296875</v>
      </c>
      <c r="AK225" s="49">
        <v>0</v>
      </c>
      <c r="AL225" s="49">
        <v>0</v>
      </c>
      <c r="AM225" s="49">
        <v>2769.010009765625</v>
      </c>
      <c r="AN225" s="49">
        <v>2875.3808627590583</v>
      </c>
      <c r="AO225" s="69">
        <v>0.963006317615509</v>
      </c>
    </row>
    <row r="226" spans="1:41" ht="12.75" customHeight="1">
      <c r="A226" t="s">
        <v>404</v>
      </c>
      <c r="B226" t="s">
        <v>171</v>
      </c>
      <c r="C226" s="49">
        <v>18</v>
      </c>
      <c r="D226" s="49">
        <v>145.16724239615837</v>
      </c>
      <c r="E226" s="49">
        <v>0</v>
      </c>
      <c r="F226" s="49">
        <v>0</v>
      </c>
      <c r="G226" s="49">
        <v>0</v>
      </c>
      <c r="H226" s="49" t="s">
        <v>163</v>
      </c>
      <c r="I226" s="49">
        <v>0.17</v>
      </c>
      <c r="J226" s="49">
        <v>0</v>
      </c>
      <c r="K226" s="49">
        <v>156.23624462886542</v>
      </c>
      <c r="L226" s="60">
        <v>0</v>
      </c>
      <c r="M226" s="49">
        <v>0.1049128690765951</v>
      </c>
      <c r="N226" s="49"/>
      <c r="O226" s="49"/>
      <c r="P226" s="49">
        <v>0</v>
      </c>
      <c r="Q226" s="49">
        <v>0</v>
      </c>
      <c r="R226" s="49">
        <v>0</v>
      </c>
      <c r="S226" s="49">
        <v>0</v>
      </c>
      <c r="T226" s="49">
        <v>0</v>
      </c>
      <c r="U226" s="49">
        <v>0</v>
      </c>
      <c r="V226" s="49">
        <v>0</v>
      </c>
      <c r="W226" s="49">
        <v>0</v>
      </c>
      <c r="X226" s="49">
        <v>0</v>
      </c>
      <c r="Y226" s="49">
        <v>0</v>
      </c>
      <c r="Z226" s="49">
        <v>0</v>
      </c>
      <c r="AA226" s="49">
        <v>0</v>
      </c>
      <c r="AB226" s="49">
        <v>0</v>
      </c>
      <c r="AC226" s="49">
        <v>0</v>
      </c>
      <c r="AD226" s="49">
        <v>94.81572716298032</v>
      </c>
      <c r="AE226" s="49">
        <v>0</v>
      </c>
      <c r="AF226" s="49">
        <v>11.869540214538574</v>
      </c>
      <c r="AG226" s="49">
        <v>106.6852673775189</v>
      </c>
      <c r="AH226" s="49">
        <v>0</v>
      </c>
      <c r="AI226" s="48">
        <v>9999</v>
      </c>
      <c r="AJ226" s="49">
        <v>25.01396369934082</v>
      </c>
      <c r="AK226" s="49">
        <v>0</v>
      </c>
      <c r="AL226" s="49">
        <v>0</v>
      </c>
      <c r="AM226" s="49">
        <v>131.69923400878906</v>
      </c>
      <c r="AN226" s="49">
        <v>0</v>
      </c>
      <c r="AO226" s="48">
        <v>9999</v>
      </c>
    </row>
    <row r="227" spans="1:41" ht="12.75" customHeight="1">
      <c r="A227"/>
      <c r="B227"/>
      <c r="C227" s="49"/>
      <c r="D227" s="49"/>
      <c r="E227" s="49"/>
      <c r="F227" s="49"/>
      <c r="G227" s="49"/>
      <c r="H227" s="49"/>
      <c r="I227" s="49"/>
      <c r="J227" s="49"/>
      <c r="K227" s="49"/>
      <c r="L227" s="60"/>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61"/>
    </row>
    <row r="228" spans="1:41" ht="12.75" customHeight="1" thickBo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thickBot="1">
      <c r="A229" s="62" t="s">
        <v>114</v>
      </c>
      <c r="B229" s="71"/>
      <c r="C229" s="72" t="s">
        <v>86</v>
      </c>
      <c r="D229" s="63"/>
      <c r="E229" s="63"/>
      <c r="F229" s="63"/>
      <c r="G229" s="63"/>
      <c r="H229" s="63"/>
      <c r="I229" s="63"/>
      <c r="J229" s="64"/>
      <c r="K229" s="72" t="s">
        <v>30</v>
      </c>
      <c r="L229" s="63"/>
      <c r="M229" s="64"/>
      <c r="N229" s="72" t="s">
        <v>87</v>
      </c>
      <c r="O229" s="63"/>
      <c r="P229" s="63"/>
      <c r="Q229" s="63"/>
      <c r="R229" s="73" t="s">
        <v>88</v>
      </c>
      <c r="S229" s="72" t="s">
        <v>64</v>
      </c>
      <c r="T229" s="63"/>
      <c r="U229" s="63"/>
      <c r="V229" s="63"/>
      <c r="W229" s="63"/>
      <c r="X229" s="64"/>
      <c r="Y229" s="72" t="s">
        <v>65</v>
      </c>
      <c r="Z229" s="63"/>
      <c r="AA229" s="63"/>
      <c r="AB229" s="63"/>
      <c r="AC229" s="63"/>
      <c r="AD229" s="64"/>
      <c r="AE229" s="49"/>
      <c r="AF229" s="49"/>
      <c r="AG229" s="49"/>
      <c r="AH229" s="49"/>
      <c r="AI229" s="49"/>
      <c r="AJ229" s="49"/>
      <c r="AK229" s="49"/>
      <c r="AL229" s="49"/>
      <c r="AM229" s="49"/>
      <c r="AN229" s="49"/>
      <c r="AO229" s="49"/>
    </row>
    <row r="230" spans="1:41" ht="51">
      <c r="A230" s="57"/>
      <c r="B230" s="58" t="s">
        <v>36</v>
      </c>
      <c r="C230" s="59" t="s">
        <v>89</v>
      </c>
      <c r="D230" s="59" t="s">
        <v>67</v>
      </c>
      <c r="E230" s="59" t="s">
        <v>68</v>
      </c>
      <c r="F230" s="59" t="s">
        <v>69</v>
      </c>
      <c r="G230" s="59" t="s">
        <v>70</v>
      </c>
      <c r="H230" s="59" t="s">
        <v>71</v>
      </c>
      <c r="I230" s="59" t="s">
        <v>90</v>
      </c>
      <c r="J230" s="59" t="s">
        <v>91</v>
      </c>
      <c r="K230" s="59" t="s">
        <v>74</v>
      </c>
      <c r="L230" s="59" t="s">
        <v>75</v>
      </c>
      <c r="M230" s="59" t="s">
        <v>76</v>
      </c>
      <c r="N230" s="59" t="s">
        <v>31</v>
      </c>
      <c r="O230" s="59" t="s">
        <v>92</v>
      </c>
      <c r="P230" s="59" t="s">
        <v>93</v>
      </c>
      <c r="Q230" s="59" t="s">
        <v>94</v>
      </c>
      <c r="R230" s="59" t="s">
        <v>95</v>
      </c>
      <c r="S230" s="59" t="s">
        <v>77</v>
      </c>
      <c r="T230" s="59" t="s">
        <v>78</v>
      </c>
      <c r="U230" s="59" t="s">
        <v>41</v>
      </c>
      <c r="V230" s="59" t="s">
        <v>79</v>
      </c>
      <c r="W230" s="59" t="s">
        <v>80</v>
      </c>
      <c r="X230" s="59" t="s">
        <v>81</v>
      </c>
      <c r="Y230" s="59" t="s">
        <v>82</v>
      </c>
      <c r="Z230" s="59" t="s">
        <v>39</v>
      </c>
      <c r="AA230" s="59" t="s">
        <v>40</v>
      </c>
      <c r="AB230" s="59" t="s">
        <v>83</v>
      </c>
      <c r="AC230" s="59" t="s">
        <v>84</v>
      </c>
      <c r="AD230" s="59" t="s">
        <v>85</v>
      </c>
      <c r="AE230" s="49"/>
      <c r="AF230" s="49"/>
      <c r="AG230" s="49"/>
      <c r="AH230" s="49"/>
      <c r="AI230" s="49"/>
      <c r="AJ230" s="49"/>
      <c r="AK230" s="49"/>
      <c r="AL230" s="49"/>
      <c r="AM230" s="49"/>
      <c r="AN230" s="49"/>
      <c r="AO230" s="49"/>
    </row>
    <row r="231" spans="1:41" ht="12.75" customHeight="1">
      <c r="A231"/>
      <c r="B231" t="s">
        <v>391</v>
      </c>
      <c r="C231" s="49">
        <v>18</v>
      </c>
      <c r="D231" s="49">
        <v>-716.2920099285247</v>
      </c>
      <c r="E231" s="49">
        <v>3235</v>
      </c>
      <c r="F231" s="49">
        <v>0.82</v>
      </c>
      <c r="G231" s="49">
        <v>15.566636085510254</v>
      </c>
      <c r="H231" s="49"/>
      <c r="I231" s="49">
        <v>0.19296705865029273</v>
      </c>
      <c r="J231" s="49">
        <v>-0.6794421076774597</v>
      </c>
      <c r="K231" s="49">
        <v>-770.9092756855748</v>
      </c>
      <c r="L231" s="49">
        <v>0.3784378368566038</v>
      </c>
      <c r="M231" s="49">
        <v>-0.44241803884506226</v>
      </c>
      <c r="N231" s="49">
        <v>3235.0006902901373</v>
      </c>
      <c r="O231" s="49">
        <v>9.813618659973145</v>
      </c>
      <c r="P231" s="49">
        <v>15.566636085510254</v>
      </c>
      <c r="Q231" s="49">
        <v>3260.380859375</v>
      </c>
      <c r="R231" s="49">
        <v>-354.7653584600285</v>
      </c>
      <c r="S231" s="49">
        <v>-1048.0419960057347</v>
      </c>
      <c r="T231" s="49">
        <v>13.534420013427734</v>
      </c>
      <c r="U231" s="49">
        <v>-113.58219909667969</v>
      </c>
      <c r="V231" s="49">
        <v>-1148.7035078156612</v>
      </c>
      <c r="W231" s="49">
        <v>3235.0006902901373</v>
      </c>
      <c r="X231" s="48">
        <v>-0.3550860162915877</v>
      </c>
      <c r="Y231" s="60">
        <v>-105.48399353027344</v>
      </c>
      <c r="Z231" s="60">
        <v>0</v>
      </c>
      <c r="AA231" s="60">
        <v>0</v>
      </c>
      <c r="AB231" s="60">
        <v>-1254.1875</v>
      </c>
      <c r="AC231" s="60">
        <v>3260.380859375</v>
      </c>
      <c r="AD231" s="48">
        <v>-0.38467514514923096</v>
      </c>
      <c r="AE231" s="60"/>
      <c r="AF231" s="60"/>
      <c r="AG231" s="60"/>
      <c r="AH231" s="60"/>
      <c r="AI231" s="60"/>
      <c r="AJ231" s="60"/>
      <c r="AK231" s="60"/>
      <c r="AL231" s="49"/>
      <c r="AM231" s="49"/>
      <c r="AN231" s="49"/>
      <c r="AO231" s="49"/>
    </row>
    <row r="232" spans="1:41" ht="12.75" customHeight="1">
      <c r="A232"/>
      <c r="B232" t="s">
        <v>364</v>
      </c>
      <c r="C232" s="49">
        <v>18</v>
      </c>
      <c r="D232" s="49">
        <v>-991.6506810136916</v>
      </c>
      <c r="E232" s="49">
        <v>3235</v>
      </c>
      <c r="F232" s="49">
        <v>80.98</v>
      </c>
      <c r="G232" s="49">
        <v>195.2737579345703</v>
      </c>
      <c r="H232" s="49"/>
      <c r="I232" s="49">
        <v>0.18658963273836277</v>
      </c>
      <c r="J232" s="49">
        <v>-0.49077659845352173</v>
      </c>
      <c r="K232" s="49">
        <v>-1067.2640454409857</v>
      </c>
      <c r="L232" s="49">
        <v>0.3784378368566038</v>
      </c>
      <c r="M232" s="49">
        <v>-0.6414207220077515</v>
      </c>
      <c r="N232" s="49">
        <v>3235.0006902901373</v>
      </c>
      <c r="O232" s="49">
        <v>965.4088745117188</v>
      </c>
      <c r="P232" s="49">
        <v>195.2737579345703</v>
      </c>
      <c r="Q232" s="49">
        <v>4395.68310546875</v>
      </c>
      <c r="R232" s="49">
        <v>-345.48615100138164</v>
      </c>
      <c r="S232" s="49">
        <v>-1250.4265267178582</v>
      </c>
      <c r="T232" s="49">
        <v>13.534420013427734</v>
      </c>
      <c r="U232" s="49">
        <v>-138.35023498535156</v>
      </c>
      <c r="V232" s="49">
        <v>-1375.8560744164565</v>
      </c>
      <c r="W232" s="49">
        <v>3235.0006902901373</v>
      </c>
      <c r="X232" s="48">
        <v>-0.4253031780011955</v>
      </c>
      <c r="Y232" s="60">
        <v>-152.93141174316406</v>
      </c>
      <c r="Z232" s="60">
        <v>0</v>
      </c>
      <c r="AA232" s="60">
        <v>0</v>
      </c>
      <c r="AB232" s="60">
        <v>-1528.7874755859375</v>
      </c>
      <c r="AC232" s="60">
        <v>4395.68310546875</v>
      </c>
      <c r="AD232" s="48">
        <v>-0.34779292345046997</v>
      </c>
      <c r="AE232" s="60"/>
      <c r="AF232" s="60"/>
      <c r="AG232" s="60"/>
      <c r="AH232" s="60"/>
      <c r="AI232" s="60"/>
      <c r="AJ232" s="60"/>
      <c r="AK232" s="60"/>
      <c r="AL232" s="49"/>
      <c r="AM232" s="49"/>
      <c r="AN232" s="49"/>
      <c r="AO232" s="49"/>
    </row>
    <row r="233" spans="1:41" ht="12.75" customHeight="1">
      <c r="A233"/>
      <c r="B233" t="s">
        <v>363</v>
      </c>
      <c r="C233" s="49">
        <v>18</v>
      </c>
      <c r="D233" s="49">
        <v>-196.85258034892468</v>
      </c>
      <c r="E233" s="49">
        <v>3235</v>
      </c>
      <c r="F233" s="49">
        <v>80.98</v>
      </c>
      <c r="G233" s="49">
        <v>195.2737579345703</v>
      </c>
      <c r="H233" s="49"/>
      <c r="I233" s="49">
        <v>0.25357076434357423</v>
      </c>
      <c r="J233" s="49">
        <v>-2.472301721572876</v>
      </c>
      <c r="K233" s="49">
        <v>-211.86258960053033</v>
      </c>
      <c r="L233" s="49">
        <v>0.3784378368566038</v>
      </c>
      <c r="M233" s="49">
        <v>-0.06701737642288208</v>
      </c>
      <c r="N233" s="49">
        <v>3235.0006902901373</v>
      </c>
      <c r="O233" s="49">
        <v>965.4088745117188</v>
      </c>
      <c r="P233" s="49">
        <v>195.2737579345703</v>
      </c>
      <c r="Q233" s="49">
        <v>4395.68310546875</v>
      </c>
      <c r="R233" s="49">
        <v>-1740.3966781337165</v>
      </c>
      <c r="S233" s="49">
        <v>-537.9595234046058</v>
      </c>
      <c r="T233" s="49">
        <v>13.534420013427734</v>
      </c>
      <c r="U233" s="49">
        <v>-54.029296875</v>
      </c>
      <c r="V233" s="49">
        <v>-579.0681329928525</v>
      </c>
      <c r="W233" s="49">
        <v>3235.0006902901373</v>
      </c>
      <c r="X233" s="48">
        <v>-0.17900093027210998</v>
      </c>
      <c r="Y233" s="60">
        <v>-15.978683471679688</v>
      </c>
      <c r="Z233" s="60">
        <v>0</v>
      </c>
      <c r="AA233" s="60">
        <v>0</v>
      </c>
      <c r="AB233" s="60">
        <v>-595.0468139648438</v>
      </c>
      <c r="AC233" s="60">
        <v>4395.68310546875</v>
      </c>
      <c r="AD233" s="48">
        <v>-0.13537073135375977</v>
      </c>
      <c r="AE233" s="60"/>
      <c r="AF233" s="60"/>
      <c r="AG233" s="60"/>
      <c r="AH233" s="60"/>
      <c r="AI233" s="60"/>
      <c r="AJ233" s="60"/>
      <c r="AK233" s="60"/>
      <c r="AL233" s="49"/>
      <c r="AM233" s="49"/>
      <c r="AN233" s="49"/>
      <c r="AO233" s="49"/>
    </row>
    <row r="234" spans="1:41" ht="12.75" customHeight="1">
      <c r="A234"/>
      <c r="B234" t="s">
        <v>373</v>
      </c>
      <c r="C234" s="49">
        <v>18</v>
      </c>
      <c r="D234" s="49">
        <v>670.5893909028173</v>
      </c>
      <c r="E234" s="49">
        <v>2850</v>
      </c>
      <c r="F234" s="49">
        <v>80.98</v>
      </c>
      <c r="G234" s="49">
        <v>195.2737579345703</v>
      </c>
      <c r="H234" s="49"/>
      <c r="I234" s="49">
        <v>0.11653748155060473</v>
      </c>
      <c r="J234" s="49">
        <v>1.5815993547439575</v>
      </c>
      <c r="K234" s="49">
        <v>721.721831959157</v>
      </c>
      <c r="L234" s="49">
        <v>0.8247173985948613</v>
      </c>
      <c r="M234" s="49">
        <v>0.6486243009567261</v>
      </c>
      <c r="N234" s="49">
        <v>2850.0006081381425</v>
      </c>
      <c r="O234" s="49">
        <v>965.4088745117188</v>
      </c>
      <c r="P234" s="49">
        <v>195.2737579345703</v>
      </c>
      <c r="Q234" s="49">
        <v>4010.683349609375</v>
      </c>
      <c r="R234" s="49">
        <v>466.14891561076246</v>
      </c>
      <c r="S234" s="49">
        <v>-643.7849457271127</v>
      </c>
      <c r="T234" s="49">
        <v>29.495126724243164</v>
      </c>
      <c r="U234" s="49">
        <v>-46.799102783203125</v>
      </c>
      <c r="V234" s="49">
        <v>-662.4264105328359</v>
      </c>
      <c r="W234" s="49">
        <v>2850.0006081381425</v>
      </c>
      <c r="X234" s="48">
        <v>-0.2324302698888152</v>
      </c>
      <c r="Y234" s="60">
        <v>154.64898681640625</v>
      </c>
      <c r="Z234" s="60">
        <v>0</v>
      </c>
      <c r="AA234" s="60">
        <v>0</v>
      </c>
      <c r="AB234" s="60">
        <v>-507.7774353027344</v>
      </c>
      <c r="AC234" s="60">
        <v>4010.683349609375</v>
      </c>
      <c r="AD234" s="48">
        <v>-0.12660621106624603</v>
      </c>
      <c r="AE234" s="60"/>
      <c r="AF234" s="60"/>
      <c r="AG234" s="60"/>
      <c r="AH234" s="60"/>
      <c r="AI234" s="60"/>
      <c r="AJ234" s="60"/>
      <c r="AK234" s="60"/>
      <c r="AL234" s="49"/>
      <c r="AM234" s="49"/>
      <c r="AN234" s="49"/>
      <c r="AO234" s="49"/>
    </row>
    <row r="235" spans="1:41" ht="12.75" customHeight="1">
      <c r="A235"/>
      <c r="B235" t="s">
        <v>360</v>
      </c>
      <c r="C235" s="49">
        <v>18</v>
      </c>
      <c r="D235" s="49">
        <v>242.04001224366766</v>
      </c>
      <c r="E235" s="49">
        <v>3235</v>
      </c>
      <c r="F235" s="49">
        <v>80.98</v>
      </c>
      <c r="G235" s="49">
        <v>195.2737579345703</v>
      </c>
      <c r="H235" s="49"/>
      <c r="I235" s="49">
        <v>0.10203140071649518</v>
      </c>
      <c r="J235" s="49">
        <v>2.010737657546997</v>
      </c>
      <c r="K235" s="49">
        <v>260.4955631772473</v>
      </c>
      <c r="L235" s="49">
        <v>0.3784378368566038</v>
      </c>
      <c r="M235" s="49">
        <v>0.25017181038856506</v>
      </c>
      <c r="N235" s="49">
        <v>3235.0006902901373</v>
      </c>
      <c r="O235" s="49">
        <v>965.4088745117188</v>
      </c>
      <c r="P235" s="49">
        <v>195.2737579345703</v>
      </c>
      <c r="Q235" s="49">
        <v>4395.68310546875</v>
      </c>
      <c r="R235" s="49">
        <v>1415.4749611250797</v>
      </c>
      <c r="S235" s="49">
        <v>-218.37194274947882</v>
      </c>
      <c r="T235" s="49">
        <v>13.534420013427734</v>
      </c>
      <c r="U235" s="49">
        <v>-14.850852966308594</v>
      </c>
      <c r="V235" s="49">
        <v>-220.3021084290341</v>
      </c>
      <c r="W235" s="49">
        <v>3235.0006902901373</v>
      </c>
      <c r="X235" s="48">
        <v>-0.06809955530775354</v>
      </c>
      <c r="Y235" s="60">
        <v>59.64747619628906</v>
      </c>
      <c r="Z235" s="60">
        <v>0</v>
      </c>
      <c r="AA235" s="60">
        <v>0</v>
      </c>
      <c r="AB235" s="60">
        <v>-160.65463256835938</v>
      </c>
      <c r="AC235" s="60">
        <v>4395.68310546875</v>
      </c>
      <c r="AD235" s="48">
        <v>-0.036548275500535965</v>
      </c>
      <c r="AE235" s="60"/>
      <c r="AF235" s="60"/>
      <c r="AG235" s="60"/>
      <c r="AH235" s="60"/>
      <c r="AI235" s="60"/>
      <c r="AJ235" s="60"/>
      <c r="AK235" s="60"/>
      <c r="AL235" s="49"/>
      <c r="AM235" s="49"/>
      <c r="AN235" s="49"/>
      <c r="AO235" s="49"/>
    </row>
    <row r="236" spans="1:41" ht="12.75" customHeight="1">
      <c r="A236"/>
      <c r="B236" t="s">
        <v>395</v>
      </c>
      <c r="C236" s="49">
        <v>18</v>
      </c>
      <c r="D236" s="49">
        <v>7211.7754579818975</v>
      </c>
      <c r="E236" s="49">
        <v>3235</v>
      </c>
      <c r="F236" s="49">
        <v>0.82</v>
      </c>
      <c r="G236" s="49">
        <v>15.566636085510254</v>
      </c>
      <c r="H236" s="49"/>
      <c r="I236" s="49">
        <v>0.15823715445632902</v>
      </c>
      <c r="J236" s="49">
        <v>0.3479841649532318</v>
      </c>
      <c r="K236" s="49">
        <v>7761.673336653016</v>
      </c>
      <c r="L236" s="49">
        <v>1.9514330494130308</v>
      </c>
      <c r="M236" s="49">
        <v>5.5999979972839355</v>
      </c>
      <c r="N236" s="49">
        <v>3235.0006902901373</v>
      </c>
      <c r="O236" s="49">
        <v>9.813618659973145</v>
      </c>
      <c r="P236" s="49">
        <v>15.566636085510254</v>
      </c>
      <c r="Q236" s="49">
        <v>3260.380859375</v>
      </c>
      <c r="R236" s="49">
        <v>35.23620405889034</v>
      </c>
      <c r="S236" s="49">
        <v>2744.983857161101</v>
      </c>
      <c r="T236" s="49">
        <v>69.7908935546875</v>
      </c>
      <c r="U236" s="49">
        <v>408.6250305175781</v>
      </c>
      <c r="V236" s="49">
        <v>3220.235035104143</v>
      </c>
      <c r="W236" s="49">
        <v>3235.0006902901373</v>
      </c>
      <c r="X236" s="69">
        <v>0.9954356562487565</v>
      </c>
      <c r="Y236" s="60">
        <v>1335.185791015625</v>
      </c>
      <c r="Z236" s="60">
        <v>0</v>
      </c>
      <c r="AA236" s="60">
        <v>0</v>
      </c>
      <c r="AB236" s="60">
        <v>4555.4208984375</v>
      </c>
      <c r="AC236" s="60">
        <v>3260.380859375</v>
      </c>
      <c r="AD236" s="48">
        <v>1.397205114364624</v>
      </c>
      <c r="AE236" s="60"/>
      <c r="AF236" s="60"/>
      <c r="AG236" s="60"/>
      <c r="AH236" s="60"/>
      <c r="AI236" s="60"/>
      <c r="AJ236" s="60"/>
      <c r="AK236" s="60"/>
      <c r="AL236" s="49"/>
      <c r="AM236" s="49"/>
      <c r="AN236" s="49"/>
      <c r="AO236" s="49"/>
    </row>
    <row r="237" spans="1:41" ht="12.75" customHeight="1">
      <c r="A237"/>
      <c r="B237" t="s">
        <v>394</v>
      </c>
      <c r="C237" s="49">
        <v>18</v>
      </c>
      <c r="D237" s="49">
        <v>7171.876131382571</v>
      </c>
      <c r="E237" s="49">
        <v>3235</v>
      </c>
      <c r="F237" s="49">
        <v>0.82</v>
      </c>
      <c r="G237" s="49">
        <v>15.566636085510254</v>
      </c>
      <c r="H237" s="49"/>
      <c r="I237" s="49">
        <v>0.15817171417159925</v>
      </c>
      <c r="J237" s="49">
        <v>0.3499201238155365</v>
      </c>
      <c r="K237" s="49">
        <v>7718.731686400491</v>
      </c>
      <c r="L237" s="49">
        <v>1.9514330494130308</v>
      </c>
      <c r="M237" s="49">
        <v>5.571162700653076</v>
      </c>
      <c r="N237" s="49">
        <v>3235.0006902901373</v>
      </c>
      <c r="O237" s="49">
        <v>9.813618659973145</v>
      </c>
      <c r="P237" s="49">
        <v>15.566636085510254</v>
      </c>
      <c r="Q237" s="49">
        <v>3260.380859375</v>
      </c>
      <c r="R237" s="49">
        <v>35.43223377107601</v>
      </c>
      <c r="S237" s="49">
        <v>2715.9304407379072</v>
      </c>
      <c r="T237" s="49">
        <v>69.7908935546875</v>
      </c>
      <c r="U237" s="49">
        <v>405.0633544921875</v>
      </c>
      <c r="V237" s="49">
        <v>3187.6199417018847</v>
      </c>
      <c r="W237" s="49">
        <v>3235.0006902901373</v>
      </c>
      <c r="X237" s="69">
        <v>0.9853537129897789</v>
      </c>
      <c r="Y237" s="60">
        <v>1328.3106689453125</v>
      </c>
      <c r="Z237" s="60">
        <v>0</v>
      </c>
      <c r="AA237" s="60">
        <v>0</v>
      </c>
      <c r="AB237" s="60">
        <v>4515.9306640625</v>
      </c>
      <c r="AC237" s="60">
        <v>3260.380859375</v>
      </c>
      <c r="AD237" s="48">
        <v>1.3850929737091064</v>
      </c>
      <c r="AE237" s="60"/>
      <c r="AF237" s="60"/>
      <c r="AG237" s="60"/>
      <c r="AH237" s="60"/>
      <c r="AI237" s="60"/>
      <c r="AJ237" s="60"/>
      <c r="AK237" s="60"/>
      <c r="AL237" s="49"/>
      <c r="AM237" s="49"/>
      <c r="AN237" s="49"/>
      <c r="AO237" s="49"/>
    </row>
    <row r="238" spans="1:41" ht="12.75" customHeight="1">
      <c r="A238"/>
      <c r="B238" t="s">
        <v>398</v>
      </c>
      <c r="C238" s="49">
        <v>18</v>
      </c>
      <c r="D238" s="49">
        <v>4633.210144446559</v>
      </c>
      <c r="E238" s="49">
        <v>2850</v>
      </c>
      <c r="F238" s="49">
        <v>0.82</v>
      </c>
      <c r="G238" s="49">
        <v>15.566636085510254</v>
      </c>
      <c r="H238" s="49"/>
      <c r="I238" s="49">
        <v>0.15854555390961894</v>
      </c>
      <c r="J238" s="49">
        <v>0.3388606905937195</v>
      </c>
      <c r="K238" s="49">
        <v>4986.49241796061</v>
      </c>
      <c r="L238" s="49">
        <v>1.2208298974572813</v>
      </c>
      <c r="M238" s="49">
        <v>3.591186761856079</v>
      </c>
      <c r="N238" s="49">
        <v>2850.0006081381425</v>
      </c>
      <c r="O238" s="49">
        <v>9.813618659973145</v>
      </c>
      <c r="P238" s="49">
        <v>15.566636085510254</v>
      </c>
      <c r="Q238" s="49">
        <v>2875.380859375</v>
      </c>
      <c r="R238" s="49">
        <v>48.37002977643092</v>
      </c>
      <c r="S238" s="49">
        <v>1813.8592592623236</v>
      </c>
      <c r="T238" s="49">
        <v>43.66166305541992</v>
      </c>
      <c r="U238" s="49">
        <v>267.2947082519531</v>
      </c>
      <c r="V238" s="49">
        <v>2122.8357363858445</v>
      </c>
      <c r="W238" s="49">
        <v>2850.0006081381425</v>
      </c>
      <c r="X238" s="69">
        <v>0.7448544854075162</v>
      </c>
      <c r="Y238" s="60">
        <v>856.2328491210938</v>
      </c>
      <c r="Z238" s="60">
        <v>0</v>
      </c>
      <c r="AA238" s="60">
        <v>0</v>
      </c>
      <c r="AB238" s="60">
        <v>2979.068603515625</v>
      </c>
      <c r="AC238" s="60">
        <v>2875.380859375</v>
      </c>
      <c r="AD238" s="48">
        <v>1.0360605716705322</v>
      </c>
      <c r="AE238" s="60"/>
      <c r="AF238" s="60"/>
      <c r="AG238" s="60"/>
      <c r="AH238" s="60"/>
      <c r="AI238" s="60"/>
      <c r="AJ238" s="60"/>
      <c r="AK238" s="60"/>
      <c r="AL238" s="49"/>
      <c r="AM238" s="49"/>
      <c r="AN238" s="49"/>
      <c r="AO238" s="49"/>
    </row>
    <row r="239" spans="1:41" ht="12.75" customHeight="1">
      <c r="A239"/>
      <c r="B239" t="s">
        <v>404</v>
      </c>
      <c r="C239" s="49">
        <v>18</v>
      </c>
      <c r="D239" s="49">
        <v>4567.73856114365</v>
      </c>
      <c r="E239" s="49">
        <v>2850</v>
      </c>
      <c r="F239" s="49">
        <v>0.82</v>
      </c>
      <c r="G239" s="49">
        <v>15.566636085510254</v>
      </c>
      <c r="H239" s="49"/>
      <c r="I239" s="49">
        <v>0.15838137185073872</v>
      </c>
      <c r="J239" s="49">
        <v>0.3437177538871765</v>
      </c>
      <c r="K239" s="49">
        <v>4916.028626430854</v>
      </c>
      <c r="L239" s="49">
        <v>1.2208298974572813</v>
      </c>
      <c r="M239" s="49">
        <v>3.543870210647583</v>
      </c>
      <c r="N239" s="49">
        <v>2850.0006081381425</v>
      </c>
      <c r="O239" s="49">
        <v>9.813618659973145</v>
      </c>
      <c r="P239" s="49">
        <v>15.566636085510254</v>
      </c>
      <c r="Q239" s="49">
        <v>2875.380859375</v>
      </c>
      <c r="R239" s="49">
        <v>49.06334056720412</v>
      </c>
      <c r="S239" s="49">
        <v>1753.8585801692152</v>
      </c>
      <c r="T239" s="49">
        <v>43.66166305541992</v>
      </c>
      <c r="U239" s="49">
        <v>260.2176513671875</v>
      </c>
      <c r="V239" s="49">
        <v>2055.757995639599</v>
      </c>
      <c r="W239" s="49">
        <v>2850.0006081381425</v>
      </c>
      <c r="X239" s="69">
        <v>0.7213184410450323</v>
      </c>
      <c r="Y239" s="60">
        <v>844.9513549804688</v>
      </c>
      <c r="Z239" s="60">
        <v>0</v>
      </c>
      <c r="AA239" s="60">
        <v>0</v>
      </c>
      <c r="AB239" s="60">
        <v>2900.70947265625</v>
      </c>
      <c r="AC239" s="60">
        <v>2875.380859375</v>
      </c>
      <c r="AD239" s="48">
        <v>1.0088087320327759</v>
      </c>
      <c r="AE239" s="60"/>
      <c r="AF239" s="60"/>
      <c r="AG239" s="60"/>
      <c r="AH239" s="60"/>
      <c r="AI239" s="60"/>
      <c r="AJ239" s="60"/>
      <c r="AK239" s="60"/>
      <c r="AL239" s="49"/>
      <c r="AM239" s="49"/>
      <c r="AN239" s="49"/>
      <c r="AO239" s="49"/>
    </row>
    <row r="240" spans="1:41" ht="12.75" customHeight="1">
      <c r="A240"/>
      <c r="B240" t="s">
        <v>380</v>
      </c>
      <c r="C240" s="49">
        <v>18</v>
      </c>
      <c r="D240" s="49">
        <v>5289.230638956713</v>
      </c>
      <c r="E240" s="49">
        <v>3345.21</v>
      </c>
      <c r="F240" s="49">
        <v>0.82</v>
      </c>
      <c r="G240" s="49">
        <v>15.566636085510254</v>
      </c>
      <c r="H240" s="49"/>
      <c r="I240" s="49">
        <v>0.1584176914799583</v>
      </c>
      <c r="J240" s="49">
        <v>0.34264329075813293</v>
      </c>
      <c r="K240" s="49">
        <v>5692.534475177162</v>
      </c>
      <c r="L240" s="49">
        <v>1.4092456384233456</v>
      </c>
      <c r="M240" s="49">
        <v>4.102759838104248</v>
      </c>
      <c r="N240" s="49">
        <v>3345.210713806946</v>
      </c>
      <c r="O240" s="49">
        <v>9.813618659973145</v>
      </c>
      <c r="P240" s="49">
        <v>15.566636085510254</v>
      </c>
      <c r="Q240" s="49">
        <v>3370.591064453125</v>
      </c>
      <c r="R240" s="49">
        <v>49.66798533229459</v>
      </c>
      <c r="S240" s="49">
        <v>2050.404658052895</v>
      </c>
      <c r="T240" s="49">
        <v>50.400146484375</v>
      </c>
      <c r="U240" s="49">
        <v>303.2366638183594</v>
      </c>
      <c r="V240" s="49">
        <v>2401.756031241781</v>
      </c>
      <c r="W240" s="49">
        <v>3345.210713806946</v>
      </c>
      <c r="X240" s="69">
        <v>0.7179685337395424</v>
      </c>
      <c r="Y240" s="60">
        <v>978.2052612304688</v>
      </c>
      <c r="Z240" s="60">
        <v>0</v>
      </c>
      <c r="AA240" s="60">
        <v>0</v>
      </c>
      <c r="AB240" s="60">
        <v>3379.961181640625</v>
      </c>
      <c r="AC240" s="60">
        <v>3370.591064453125</v>
      </c>
      <c r="AD240" s="48">
        <v>1.0027799606323242</v>
      </c>
      <c r="AE240" s="60"/>
      <c r="AF240" s="60"/>
      <c r="AG240" s="60"/>
      <c r="AH240" s="60"/>
      <c r="AI240" s="60"/>
      <c r="AJ240" s="60"/>
      <c r="AK240" s="60"/>
      <c r="AL240" s="49"/>
      <c r="AM240" s="49"/>
      <c r="AN240" s="49"/>
      <c r="AO240" s="49"/>
    </row>
    <row r="241" spans="1:41" ht="12.75" customHeight="1">
      <c r="A241"/>
      <c r="B241" t="s">
        <v>403</v>
      </c>
      <c r="C241" s="49">
        <v>18</v>
      </c>
      <c r="D241" s="49">
        <v>4537.220318788059</v>
      </c>
      <c r="E241" s="49">
        <v>2850</v>
      </c>
      <c r="F241" s="49">
        <v>0.82</v>
      </c>
      <c r="G241" s="49">
        <v>15.566636085510254</v>
      </c>
      <c r="H241" s="49"/>
      <c r="I241" s="49">
        <v>0.15830322265700653</v>
      </c>
      <c r="J241" s="49">
        <v>0.346029669046402</v>
      </c>
      <c r="K241" s="49">
        <v>4883.183368095649</v>
      </c>
      <c r="L241" s="49">
        <v>1.2208298974572813</v>
      </c>
      <c r="M241" s="49">
        <v>3.5218145847320557</v>
      </c>
      <c r="N241" s="49">
        <v>2850.0006081381425</v>
      </c>
      <c r="O241" s="49">
        <v>9.813618659973145</v>
      </c>
      <c r="P241" s="49">
        <v>15.566636085510254</v>
      </c>
      <c r="Q241" s="49">
        <v>2875.380859375</v>
      </c>
      <c r="R241" s="49">
        <v>49.393350311717654</v>
      </c>
      <c r="S241" s="49">
        <v>1730.581735470644</v>
      </c>
      <c r="T241" s="49">
        <v>43.66166305541992</v>
      </c>
      <c r="U241" s="49">
        <v>257.387939453125</v>
      </c>
      <c r="V241" s="49">
        <v>2029.6514495173826</v>
      </c>
      <c r="W241" s="49">
        <v>2850.0006081381425</v>
      </c>
      <c r="X241" s="69">
        <v>0.7121582513778199</v>
      </c>
      <c r="Y241" s="60">
        <v>839.6926879882812</v>
      </c>
      <c r="Z241" s="60">
        <v>0</v>
      </c>
      <c r="AA241" s="60">
        <v>0</v>
      </c>
      <c r="AB241" s="60">
        <v>2869.34423828125</v>
      </c>
      <c r="AC241" s="60">
        <v>2875.380859375</v>
      </c>
      <c r="AD241" s="69">
        <v>0.9979006052017212</v>
      </c>
      <c r="AE241" s="60"/>
      <c r="AF241" s="60"/>
      <c r="AG241" s="60"/>
      <c r="AH241" s="60"/>
      <c r="AI241" s="60"/>
      <c r="AJ241" s="60"/>
      <c r="AK241" s="60"/>
      <c r="AL241" s="49"/>
      <c r="AM241" s="49"/>
      <c r="AN241" s="49"/>
      <c r="AO241" s="49"/>
    </row>
    <row r="242" spans="1:41" ht="12.75" customHeight="1">
      <c r="A242"/>
      <c r="B242" t="s">
        <v>386</v>
      </c>
      <c r="C242" s="49">
        <v>18</v>
      </c>
      <c r="D242" s="49">
        <v>5219.784912645924</v>
      </c>
      <c r="E242" s="49">
        <v>3345.21</v>
      </c>
      <c r="F242" s="49">
        <v>0.82</v>
      </c>
      <c r="G242" s="49">
        <v>15.566636085510254</v>
      </c>
      <c r="H242" s="49"/>
      <c r="I242" s="49">
        <v>0.1582635966578553</v>
      </c>
      <c r="J242" s="49">
        <v>0.3472019135951996</v>
      </c>
      <c r="K242" s="49">
        <v>5617.7935122351755</v>
      </c>
      <c r="L242" s="49">
        <v>1.4092456384233456</v>
      </c>
      <c r="M242" s="49">
        <v>4.0525712966918945</v>
      </c>
      <c r="N242" s="49">
        <v>3345.210713806946</v>
      </c>
      <c r="O242" s="49">
        <v>9.813618659973145</v>
      </c>
      <c r="P242" s="49">
        <v>15.566636085510254</v>
      </c>
      <c r="Q242" s="49">
        <v>3370.591064453125</v>
      </c>
      <c r="R242" s="49">
        <v>50.32878445975258</v>
      </c>
      <c r="S242" s="49">
        <v>1989.9796759521143</v>
      </c>
      <c r="T242" s="49">
        <v>50.400146484375</v>
      </c>
      <c r="U242" s="49">
        <v>296.05181884765625</v>
      </c>
      <c r="V242" s="49">
        <v>2334.146185096811</v>
      </c>
      <c r="W242" s="49">
        <v>3345.210713806946</v>
      </c>
      <c r="X242" s="69">
        <v>0.6977575957959569</v>
      </c>
      <c r="Y242" s="60">
        <v>966.2389526367188</v>
      </c>
      <c r="Z242" s="60">
        <v>0</v>
      </c>
      <c r="AA242" s="60">
        <v>0</v>
      </c>
      <c r="AB242" s="60">
        <v>3300.38525390625</v>
      </c>
      <c r="AC242" s="60">
        <v>3370.591064453125</v>
      </c>
      <c r="AD242" s="69">
        <v>0.979171097278595</v>
      </c>
      <c r="AE242" s="60"/>
      <c r="AF242" s="60"/>
      <c r="AG242" s="60"/>
      <c r="AH242" s="60"/>
      <c r="AI242" s="60"/>
      <c r="AJ242" s="60"/>
      <c r="AK242" s="60"/>
      <c r="AL242" s="49"/>
      <c r="AM242" s="49"/>
      <c r="AN242" s="49"/>
      <c r="AO242" s="49"/>
    </row>
    <row r="243" spans="1:41" ht="12.75" customHeight="1">
      <c r="A243"/>
      <c r="B243" t="s">
        <v>385</v>
      </c>
      <c r="C243" s="49">
        <v>18</v>
      </c>
      <c r="D243" s="49">
        <v>5198.79216911541</v>
      </c>
      <c r="E243" s="49">
        <v>3345.21</v>
      </c>
      <c r="F243" s="49">
        <v>0.82</v>
      </c>
      <c r="G243" s="49">
        <v>15.566636085510254</v>
      </c>
      <c r="H243" s="49"/>
      <c r="I243" s="49">
        <v>0.1582162050143124</v>
      </c>
      <c r="J243" s="49">
        <v>0.3486039340496063</v>
      </c>
      <c r="K243" s="49">
        <v>5595.20007201046</v>
      </c>
      <c r="L243" s="49">
        <v>1.4092456384233456</v>
      </c>
      <c r="M243" s="49">
        <v>4.037399768829346</v>
      </c>
      <c r="N243" s="49">
        <v>3345.210713806946</v>
      </c>
      <c r="O243" s="49">
        <v>9.813618659973145</v>
      </c>
      <c r="P243" s="49">
        <v>15.566636085510254</v>
      </c>
      <c r="Q243" s="49">
        <v>3370.591064453125</v>
      </c>
      <c r="R243" s="49">
        <v>50.53201229229467</v>
      </c>
      <c r="S243" s="49">
        <v>1973.536362929782</v>
      </c>
      <c r="T243" s="49">
        <v>50.400146484375</v>
      </c>
      <c r="U243" s="49">
        <v>294.0621643066406</v>
      </c>
      <c r="V243" s="49">
        <v>2315.7132146724402</v>
      </c>
      <c r="W243" s="49">
        <v>3345.210713806946</v>
      </c>
      <c r="X243" s="69">
        <v>0.6922473388939653</v>
      </c>
      <c r="Y243" s="60">
        <v>962.6216430664062</v>
      </c>
      <c r="Z243" s="60">
        <v>0</v>
      </c>
      <c r="AA243" s="60">
        <v>0</v>
      </c>
      <c r="AB243" s="60">
        <v>3278.3349609375</v>
      </c>
      <c r="AC243" s="60">
        <v>3370.591064453125</v>
      </c>
      <c r="AD243" s="69">
        <v>0.9726291298866272</v>
      </c>
      <c r="AE243" s="60"/>
      <c r="AF243" s="60"/>
      <c r="AG243" s="60"/>
      <c r="AH243" s="60"/>
      <c r="AI243" s="60"/>
      <c r="AJ243" s="60"/>
      <c r="AK243" s="60"/>
      <c r="AL243" s="49"/>
      <c r="AM243" s="49"/>
      <c r="AN243" s="49"/>
      <c r="AO243" s="49"/>
    </row>
    <row r="244" spans="1:41" ht="12.75" customHeight="1">
      <c r="A244"/>
      <c r="B244" t="s">
        <v>401</v>
      </c>
      <c r="C244" s="49">
        <v>18</v>
      </c>
      <c r="D244" s="49">
        <v>4120.604026539686</v>
      </c>
      <c r="E244" s="49">
        <v>2850</v>
      </c>
      <c r="F244" s="49">
        <v>0.82</v>
      </c>
      <c r="G244" s="49">
        <v>15.566636085510254</v>
      </c>
      <c r="H244" s="49"/>
      <c r="I244" s="49">
        <v>0.15861342121012084</v>
      </c>
      <c r="J244" s="49">
        <v>0.33685293793678284</v>
      </c>
      <c r="K244" s="49">
        <v>4434.800083563336</v>
      </c>
      <c r="L244" s="49">
        <v>1.0793274028095616</v>
      </c>
      <c r="M244" s="49">
        <v>3.1925883293151855</v>
      </c>
      <c r="N244" s="49">
        <v>2850.0006081381425</v>
      </c>
      <c r="O244" s="49">
        <v>9.813618659973145</v>
      </c>
      <c r="P244" s="49">
        <v>15.566636085510254</v>
      </c>
      <c r="Q244" s="49">
        <v>2875.380859375</v>
      </c>
      <c r="R244" s="49">
        <v>54.38729642642685</v>
      </c>
      <c r="S244" s="49">
        <v>1605.6500382936772</v>
      </c>
      <c r="T244" s="49">
        <v>38.60097885131836</v>
      </c>
      <c r="U244" s="49">
        <v>236.91796875</v>
      </c>
      <c r="V244" s="49">
        <v>1879.4185895721407</v>
      </c>
      <c r="W244" s="49">
        <v>2850.0006081381425</v>
      </c>
      <c r="X244" s="69">
        <v>0.6594449784345602</v>
      </c>
      <c r="Y244" s="60">
        <v>761.1964721679688</v>
      </c>
      <c r="Z244" s="60">
        <v>0</v>
      </c>
      <c r="AA244" s="60">
        <v>0</v>
      </c>
      <c r="AB244" s="60">
        <v>2640.614990234375</v>
      </c>
      <c r="AC244" s="60">
        <v>2875.380859375</v>
      </c>
      <c r="AD244" s="69">
        <v>0.9183531403541565</v>
      </c>
      <c r="AE244" s="60"/>
      <c r="AF244" s="60"/>
      <c r="AG244" s="60"/>
      <c r="AH244" s="60"/>
      <c r="AI244" s="60"/>
      <c r="AJ244" s="60"/>
      <c r="AK244" s="60"/>
      <c r="AL244" s="49"/>
      <c r="AM244" s="49"/>
      <c r="AN244" s="49"/>
      <c r="AO244" s="49"/>
    </row>
    <row r="245" spans="1:41" ht="12.75" customHeight="1">
      <c r="A245"/>
      <c r="B245" t="s">
        <v>383</v>
      </c>
      <c r="C245" s="49">
        <v>18</v>
      </c>
      <c r="D245" s="49">
        <v>4743.250678508815</v>
      </c>
      <c r="E245" s="49">
        <v>3345.21</v>
      </c>
      <c r="F245" s="49">
        <v>0.82</v>
      </c>
      <c r="G245" s="49">
        <v>15.566636085510254</v>
      </c>
      <c r="H245" s="49"/>
      <c r="I245" s="49">
        <v>0.1584657705702624</v>
      </c>
      <c r="J245" s="49">
        <v>0.3412209451198578</v>
      </c>
      <c r="K245" s="49">
        <v>5104.923542745111</v>
      </c>
      <c r="L245" s="49">
        <v>1.2585304523726861</v>
      </c>
      <c r="M245" s="49">
        <v>3.6782100200653076</v>
      </c>
      <c r="N245" s="49">
        <v>3345.210713806946</v>
      </c>
      <c r="O245" s="49">
        <v>9.813618659973145</v>
      </c>
      <c r="P245" s="49">
        <v>15.566636085510254</v>
      </c>
      <c r="Q245" s="49">
        <v>3370.591064453125</v>
      </c>
      <c r="R245" s="49">
        <v>55.38510350825789</v>
      </c>
      <c r="S245" s="49">
        <v>1827.0335010303793</v>
      </c>
      <c r="T245" s="49">
        <v>45.009979248046875</v>
      </c>
      <c r="U245" s="49">
        <v>270.7215881347656</v>
      </c>
      <c r="V245" s="49">
        <v>2140.7240556984852</v>
      </c>
      <c r="W245" s="49">
        <v>3345.210713806946</v>
      </c>
      <c r="X245" s="69">
        <v>0.639936984197411</v>
      </c>
      <c r="Y245" s="60">
        <v>876.9812622070312</v>
      </c>
      <c r="Z245" s="60">
        <v>0</v>
      </c>
      <c r="AA245" s="60">
        <v>0</v>
      </c>
      <c r="AB245" s="60">
        <v>3017.705322265625</v>
      </c>
      <c r="AC245" s="60">
        <v>3370.591064453125</v>
      </c>
      <c r="AD245" s="69">
        <v>0.8953045010566711</v>
      </c>
      <c r="AE245" s="60"/>
      <c r="AF245" s="60"/>
      <c r="AG245" s="60"/>
      <c r="AH245" s="60"/>
      <c r="AI245" s="60"/>
      <c r="AJ245" s="60"/>
      <c r="AK245" s="60"/>
      <c r="AL245" s="49"/>
      <c r="AM245" s="49"/>
      <c r="AN245" s="49"/>
      <c r="AO245" s="49"/>
    </row>
    <row r="246" spans="1:41" ht="12.75" customHeight="1">
      <c r="A246"/>
      <c r="B246" t="s">
        <v>397</v>
      </c>
      <c r="C246" s="49">
        <v>18</v>
      </c>
      <c r="D246" s="49">
        <v>4055.1324432367765</v>
      </c>
      <c r="E246" s="49">
        <v>2850</v>
      </c>
      <c r="F246" s="49">
        <v>0.82</v>
      </c>
      <c r="G246" s="49">
        <v>15.566636085510254</v>
      </c>
      <c r="H246" s="49"/>
      <c r="I246" s="49">
        <v>0.1584295807678635</v>
      </c>
      <c r="J246" s="49">
        <v>0.34229156374931335</v>
      </c>
      <c r="K246" s="49">
        <v>4364.33629203358</v>
      </c>
      <c r="L246" s="49">
        <v>1.0793274028095616</v>
      </c>
      <c r="M246" s="49">
        <v>3.1452717781066895</v>
      </c>
      <c r="N246" s="49">
        <v>2850.0006081381425</v>
      </c>
      <c r="O246" s="49">
        <v>9.813618659973145</v>
      </c>
      <c r="P246" s="49">
        <v>15.566636085510254</v>
      </c>
      <c r="Q246" s="49">
        <v>2875.380859375</v>
      </c>
      <c r="R246" s="49">
        <v>55.26539904291268</v>
      </c>
      <c r="S246" s="49">
        <v>1545.6493592005688</v>
      </c>
      <c r="T246" s="49">
        <v>38.60097885131836</v>
      </c>
      <c r="U246" s="49">
        <v>229.84091186523438</v>
      </c>
      <c r="V246" s="49">
        <v>1812.3408488258951</v>
      </c>
      <c r="W246" s="49">
        <v>2850.0006081381425</v>
      </c>
      <c r="X246" s="69">
        <v>0.6359089340720762</v>
      </c>
      <c r="Y246" s="60">
        <v>749.9149780273438</v>
      </c>
      <c r="Z246" s="60">
        <v>0</v>
      </c>
      <c r="AA246" s="60">
        <v>0</v>
      </c>
      <c r="AB246" s="60">
        <v>2562.255859375</v>
      </c>
      <c r="AC246" s="60">
        <v>2875.380859375</v>
      </c>
      <c r="AD246" s="69">
        <v>0.8911013603210449</v>
      </c>
      <c r="AE246" s="60"/>
      <c r="AF246" s="60"/>
      <c r="AG246" s="60"/>
      <c r="AH246" s="60"/>
      <c r="AI246" s="60"/>
      <c r="AJ246" s="60"/>
      <c r="AK246" s="60"/>
      <c r="AL246" s="49"/>
      <c r="AM246" s="49"/>
      <c r="AN246" s="49"/>
      <c r="AO246" s="49"/>
    </row>
    <row r="247" spans="1:41" ht="12.75" customHeight="1">
      <c r="A247"/>
      <c r="B247" t="s">
        <v>402</v>
      </c>
      <c r="C247" s="49">
        <v>18</v>
      </c>
      <c r="D247" s="49">
        <v>4024.614200881185</v>
      </c>
      <c r="E247" s="49">
        <v>2850</v>
      </c>
      <c r="F247" s="49">
        <v>0.82</v>
      </c>
      <c r="G247" s="49">
        <v>15.566636085510254</v>
      </c>
      <c r="H247" s="49"/>
      <c r="I247" s="49">
        <v>0.15834184344928903</v>
      </c>
      <c r="J247" s="49">
        <v>0.3448871076107025</v>
      </c>
      <c r="K247" s="49">
        <v>4331.491033698375</v>
      </c>
      <c r="L247" s="49">
        <v>1.0793274028095616</v>
      </c>
      <c r="M247" s="49">
        <v>3.123216152191162</v>
      </c>
      <c r="N247" s="49">
        <v>2850.0006081381425</v>
      </c>
      <c r="O247" s="49">
        <v>9.813618659973145</v>
      </c>
      <c r="P247" s="49">
        <v>15.566636085510254</v>
      </c>
      <c r="Q247" s="49">
        <v>2875.380859375</v>
      </c>
      <c r="R247" s="49">
        <v>55.68447097321119</v>
      </c>
      <c r="S247" s="49">
        <v>1522.3725145019976</v>
      </c>
      <c r="T247" s="49">
        <v>38.60097885131836</v>
      </c>
      <c r="U247" s="49">
        <v>227.01121520996094</v>
      </c>
      <c r="V247" s="49">
        <v>1786.2343027036788</v>
      </c>
      <c r="W247" s="49">
        <v>2850.0006081381425</v>
      </c>
      <c r="X247" s="69">
        <v>0.6267487444048637</v>
      </c>
      <c r="Y247" s="60">
        <v>744.6563110351562</v>
      </c>
      <c r="Z247" s="60">
        <v>0</v>
      </c>
      <c r="AA247" s="60">
        <v>0</v>
      </c>
      <c r="AB247" s="60">
        <v>2530.890625</v>
      </c>
      <c r="AC247" s="60">
        <v>2875.380859375</v>
      </c>
      <c r="AD247" s="69">
        <v>0.8801931738853455</v>
      </c>
      <c r="AE247" s="60"/>
      <c r="AF247" s="60"/>
      <c r="AG247" s="60"/>
      <c r="AH247" s="60"/>
      <c r="AI247" s="60"/>
      <c r="AJ247" s="60"/>
      <c r="AK247" s="60"/>
      <c r="AL247" s="49"/>
      <c r="AM247" s="49"/>
      <c r="AN247" s="49"/>
      <c r="AO247" s="49"/>
    </row>
    <row r="248" spans="1:41" ht="12.75" customHeight="1">
      <c r="A248"/>
      <c r="B248" t="s">
        <v>379</v>
      </c>
      <c r="C248" s="49">
        <v>18</v>
      </c>
      <c r="D248" s="49">
        <v>4673.8049521980265</v>
      </c>
      <c r="E248" s="49">
        <v>3345.21</v>
      </c>
      <c r="F248" s="49">
        <v>0.82</v>
      </c>
      <c r="G248" s="49">
        <v>15.566636085510254</v>
      </c>
      <c r="H248" s="49"/>
      <c r="I248" s="49">
        <v>0.15829438923356226</v>
      </c>
      <c r="J248" s="49">
        <v>0.3462909758090973</v>
      </c>
      <c r="K248" s="49">
        <v>5030.182579803125</v>
      </c>
      <c r="L248" s="49">
        <v>1.2585304523726861</v>
      </c>
      <c r="M248" s="49">
        <v>3.628021240234375</v>
      </c>
      <c r="N248" s="49">
        <v>3345.210713806946</v>
      </c>
      <c r="O248" s="49">
        <v>9.813618659973145</v>
      </c>
      <c r="P248" s="49">
        <v>15.566636085510254</v>
      </c>
      <c r="Q248" s="49">
        <v>3370.591064453125</v>
      </c>
      <c r="R248" s="49">
        <v>56.20804301456321</v>
      </c>
      <c r="S248" s="49">
        <v>1766.608518929599</v>
      </c>
      <c r="T248" s="49">
        <v>45.009979248046875</v>
      </c>
      <c r="U248" s="49">
        <v>263.5367431640625</v>
      </c>
      <c r="V248" s="49">
        <v>2073.1142095535156</v>
      </c>
      <c r="W248" s="49">
        <v>3345.210713806946</v>
      </c>
      <c r="X248" s="69">
        <v>0.6197260462538254</v>
      </c>
      <c r="Y248" s="60">
        <v>865.0149536132812</v>
      </c>
      <c r="Z248" s="60">
        <v>0</v>
      </c>
      <c r="AA248" s="60">
        <v>0</v>
      </c>
      <c r="AB248" s="60">
        <v>2938.129150390625</v>
      </c>
      <c r="AC248" s="60">
        <v>3370.591064453125</v>
      </c>
      <c r="AD248" s="69">
        <v>0.8716955184936523</v>
      </c>
      <c r="AE248" s="60"/>
      <c r="AF248" s="60"/>
      <c r="AG248" s="60"/>
      <c r="AH248" s="60"/>
      <c r="AI248" s="60"/>
      <c r="AJ248" s="60"/>
      <c r="AK248" s="60"/>
      <c r="AL248" s="49"/>
      <c r="AM248" s="49"/>
      <c r="AN248" s="49"/>
      <c r="AO248" s="49"/>
    </row>
    <row r="249" spans="1:41" ht="12.75" customHeight="1">
      <c r="A249"/>
      <c r="B249" t="s">
        <v>384</v>
      </c>
      <c r="C249" s="49">
        <v>18</v>
      </c>
      <c r="D249" s="49">
        <v>4652.812208667512</v>
      </c>
      <c r="E249" s="49">
        <v>3345.21</v>
      </c>
      <c r="F249" s="49">
        <v>0.82</v>
      </c>
      <c r="G249" s="49">
        <v>15.566636085510254</v>
      </c>
      <c r="H249" s="49"/>
      <c r="I249" s="49">
        <v>0.15824157539245556</v>
      </c>
      <c r="J249" s="49">
        <v>0.3478533923625946</v>
      </c>
      <c r="K249" s="49">
        <v>5007.589139578409</v>
      </c>
      <c r="L249" s="49">
        <v>1.2585304523726861</v>
      </c>
      <c r="M249" s="49">
        <v>3.612849712371826</v>
      </c>
      <c r="N249" s="49">
        <v>3345.210713806946</v>
      </c>
      <c r="O249" s="49">
        <v>9.813618659973145</v>
      </c>
      <c r="P249" s="49">
        <v>15.566636085510254</v>
      </c>
      <c r="Q249" s="49">
        <v>3370.591064453125</v>
      </c>
      <c r="R249" s="49">
        <v>56.46164470284083</v>
      </c>
      <c r="S249" s="49">
        <v>1750.1652059072667</v>
      </c>
      <c r="T249" s="49">
        <v>45.009979248046875</v>
      </c>
      <c r="U249" s="49">
        <v>261.5470886230469</v>
      </c>
      <c r="V249" s="49">
        <v>2054.6812391291446</v>
      </c>
      <c r="W249" s="49">
        <v>3345.210713806946</v>
      </c>
      <c r="X249" s="69">
        <v>0.6142157893518337</v>
      </c>
      <c r="Y249" s="60">
        <v>861.3976440429688</v>
      </c>
      <c r="Z249" s="60">
        <v>0</v>
      </c>
      <c r="AA249" s="60">
        <v>0</v>
      </c>
      <c r="AB249" s="60">
        <v>2916.078857421875</v>
      </c>
      <c r="AC249" s="60">
        <v>3370.591064453125</v>
      </c>
      <c r="AD249" s="69">
        <v>0.8651535511016846</v>
      </c>
      <c r="AE249" s="60"/>
      <c r="AF249" s="60"/>
      <c r="AG249" s="60"/>
      <c r="AH249" s="60"/>
      <c r="AI249" s="60"/>
      <c r="AJ249" s="60"/>
      <c r="AK249" s="60"/>
      <c r="AL249" s="49"/>
      <c r="AM249" s="49"/>
      <c r="AN249" s="49"/>
      <c r="AO249" s="49"/>
    </row>
    <row r="250" spans="1:41" ht="12.75" customHeight="1">
      <c r="A250"/>
      <c r="B250" t="s">
        <v>388</v>
      </c>
      <c r="C250" s="49">
        <v>18</v>
      </c>
      <c r="D250" s="49">
        <v>4306.627379524234</v>
      </c>
      <c r="E250" s="49">
        <v>3235</v>
      </c>
      <c r="F250" s="49">
        <v>0.82</v>
      </c>
      <c r="G250" s="49">
        <v>15.566636085510254</v>
      </c>
      <c r="H250" s="49"/>
      <c r="I250" s="49">
        <v>0.15839713319430332</v>
      </c>
      <c r="J250" s="49">
        <v>0.34325146675109863</v>
      </c>
      <c r="K250" s="49">
        <v>4635.007717212957</v>
      </c>
      <c r="L250" s="49">
        <v>1.1494806612882558</v>
      </c>
      <c r="M250" s="49">
        <v>3.340977191925049</v>
      </c>
      <c r="N250" s="49">
        <v>3235.0006902901373</v>
      </c>
      <c r="O250" s="49">
        <v>9.813618659973145</v>
      </c>
      <c r="P250" s="49">
        <v>15.566636085510254</v>
      </c>
      <c r="Q250" s="49">
        <v>3260.380859375</v>
      </c>
      <c r="R250" s="49">
        <v>59.0057066168609</v>
      </c>
      <c r="S250" s="49">
        <v>1638.223961378066</v>
      </c>
      <c r="T250" s="49">
        <v>41.10993194580078</v>
      </c>
      <c r="U250" s="49">
        <v>243.7924346923828</v>
      </c>
      <c r="V250" s="49">
        <v>1921.2621522752763</v>
      </c>
      <c r="W250" s="49">
        <v>3235.0006902901373</v>
      </c>
      <c r="X250" s="69">
        <v>0.5938985293084943</v>
      </c>
      <c r="Y250" s="60">
        <v>796.5762329101562</v>
      </c>
      <c r="Z250" s="60">
        <v>0</v>
      </c>
      <c r="AA250" s="60">
        <v>0</v>
      </c>
      <c r="AB250" s="60">
        <v>2717.83837890625</v>
      </c>
      <c r="AC250" s="60">
        <v>3260.380859375</v>
      </c>
      <c r="AD250" s="69">
        <v>0.8335953950881958</v>
      </c>
      <c r="AE250" s="60"/>
      <c r="AF250" s="60"/>
      <c r="AG250" s="60"/>
      <c r="AH250" s="60"/>
      <c r="AI250" s="60"/>
      <c r="AJ250" s="60"/>
      <c r="AK250" s="60"/>
      <c r="AL250" s="49"/>
      <c r="AM250" s="49"/>
      <c r="AN250" s="49"/>
      <c r="AO250" s="49"/>
    </row>
    <row r="251" spans="1:41" ht="12.75" customHeight="1">
      <c r="A251"/>
      <c r="B251" t="s">
        <v>393</v>
      </c>
      <c r="C251" s="49">
        <v>18</v>
      </c>
      <c r="D251" s="49">
        <v>4266.728052924907</v>
      </c>
      <c r="E251" s="49">
        <v>3235</v>
      </c>
      <c r="F251" s="49">
        <v>0.82</v>
      </c>
      <c r="G251" s="49">
        <v>15.566636085510254</v>
      </c>
      <c r="H251" s="49"/>
      <c r="I251" s="49">
        <v>0.1582886316525068</v>
      </c>
      <c r="J251" s="49">
        <v>0.34646129608154297</v>
      </c>
      <c r="K251" s="49">
        <v>4592.066066960431</v>
      </c>
      <c r="L251" s="49">
        <v>1.1494806612882558</v>
      </c>
      <c r="M251" s="49">
        <v>3.3121418952941895</v>
      </c>
      <c r="N251" s="49">
        <v>3235.0006902901373</v>
      </c>
      <c r="O251" s="49">
        <v>9.813618659973145</v>
      </c>
      <c r="P251" s="49">
        <v>15.566636085510254</v>
      </c>
      <c r="Q251" s="49">
        <v>3260.380859375</v>
      </c>
      <c r="R251" s="49">
        <v>59.55748491871829</v>
      </c>
      <c r="S251" s="49">
        <v>1609.1705449548726</v>
      </c>
      <c r="T251" s="49">
        <v>41.10993194580078</v>
      </c>
      <c r="U251" s="49">
        <v>240.2307586669922</v>
      </c>
      <c r="V251" s="49">
        <v>1888.647058873018</v>
      </c>
      <c r="W251" s="49">
        <v>3235.0006902901373</v>
      </c>
      <c r="X251" s="69">
        <v>0.5838165860495168</v>
      </c>
      <c r="Y251" s="60">
        <v>789.7011108398438</v>
      </c>
      <c r="Z251" s="60">
        <v>0</v>
      </c>
      <c r="AA251" s="60">
        <v>0</v>
      </c>
      <c r="AB251" s="60">
        <v>2678.34814453125</v>
      </c>
      <c r="AC251" s="60">
        <v>3260.380859375</v>
      </c>
      <c r="AD251" s="69">
        <v>0.8214831948280334</v>
      </c>
      <c r="AE251" s="60"/>
      <c r="AF251" s="60"/>
      <c r="AG251" s="60"/>
      <c r="AH251" s="60"/>
      <c r="AI251" s="60"/>
      <c r="AJ251" s="60"/>
      <c r="AK251" s="60"/>
      <c r="AL251" s="49"/>
      <c r="AM251" s="49"/>
      <c r="AN251" s="49"/>
      <c r="AO251" s="49"/>
    </row>
    <row r="252" spans="1:41" ht="12.75" customHeight="1">
      <c r="A252"/>
      <c r="B252" t="s">
        <v>367</v>
      </c>
      <c r="C252" s="49">
        <v>18</v>
      </c>
      <c r="D252" s="49">
        <v>5940.363362669803</v>
      </c>
      <c r="E252" s="49">
        <v>3235</v>
      </c>
      <c r="F252" s="49">
        <v>80.98</v>
      </c>
      <c r="G252" s="49">
        <v>195.2737579345703</v>
      </c>
      <c r="H252" s="49"/>
      <c r="I252" s="49">
        <v>0.15571956029811748</v>
      </c>
      <c r="J252" s="49">
        <v>0.42246299982070923</v>
      </c>
      <c r="K252" s="49">
        <v>6393.316069073374</v>
      </c>
      <c r="L252" s="49">
        <v>1.9514330494130308</v>
      </c>
      <c r="M252" s="49">
        <v>4.6811442375183105</v>
      </c>
      <c r="N252" s="49">
        <v>3235.0006902901373</v>
      </c>
      <c r="O252" s="49">
        <v>965.4088745117188</v>
      </c>
      <c r="P252" s="49">
        <v>195.2737579345703</v>
      </c>
      <c r="Q252" s="49">
        <v>4395.68310546875</v>
      </c>
      <c r="R252" s="49">
        <v>57.67350513847059</v>
      </c>
      <c r="S252" s="49">
        <v>1947.4889612379666</v>
      </c>
      <c r="T252" s="49">
        <v>69.7908935546875</v>
      </c>
      <c r="U252" s="49">
        <v>307.9610900878906</v>
      </c>
      <c r="V252" s="49">
        <v>2322.076209241739</v>
      </c>
      <c r="W252" s="49">
        <v>3235.0006902901373</v>
      </c>
      <c r="X252" s="69">
        <v>0.717797747682545</v>
      </c>
      <c r="Y252" s="60">
        <v>1116.1070556640625</v>
      </c>
      <c r="Z252" s="60">
        <v>0</v>
      </c>
      <c r="AA252" s="60">
        <v>0</v>
      </c>
      <c r="AB252" s="60">
        <v>3438.183349609375</v>
      </c>
      <c r="AC252" s="60">
        <v>4395.68310546875</v>
      </c>
      <c r="AD252" s="69">
        <v>0.782172679901123</v>
      </c>
      <c r="AE252" s="60"/>
      <c r="AF252" s="60"/>
      <c r="AG252" s="60"/>
      <c r="AH252" s="60"/>
      <c r="AI252" s="60"/>
      <c r="AJ252" s="60"/>
      <c r="AK252" s="60"/>
      <c r="AL252" s="49"/>
      <c r="AM252" s="49"/>
      <c r="AN252" s="49"/>
      <c r="AO252" s="49"/>
    </row>
    <row r="253" spans="1:41" ht="12.75" customHeight="1">
      <c r="A253"/>
      <c r="B253" t="s">
        <v>389</v>
      </c>
      <c r="C253" s="49">
        <v>18</v>
      </c>
      <c r="D253" s="49">
        <v>4982.03134049761</v>
      </c>
      <c r="E253" s="49">
        <v>3235</v>
      </c>
      <c r="F253" s="49">
        <v>0.82</v>
      </c>
      <c r="G253" s="49">
        <v>15.566636085510254</v>
      </c>
      <c r="H253" s="49"/>
      <c r="I253" s="49">
        <v>0.15297260795645556</v>
      </c>
      <c r="J253" s="49">
        <v>0.5037270188331604</v>
      </c>
      <c r="K253" s="49">
        <v>5361.911230210551</v>
      </c>
      <c r="L253" s="49">
        <v>1.9514330494130308</v>
      </c>
      <c r="M253" s="49">
        <v>3.9885542392730713</v>
      </c>
      <c r="N253" s="49">
        <v>3235.0006902901373</v>
      </c>
      <c r="O253" s="49">
        <v>9.813618659973145</v>
      </c>
      <c r="P253" s="49">
        <v>15.566636085510254</v>
      </c>
      <c r="Q253" s="49">
        <v>3260.380859375</v>
      </c>
      <c r="R253" s="49">
        <v>51.00642173779785</v>
      </c>
      <c r="S253" s="49">
        <v>1117.8189079817105</v>
      </c>
      <c r="T253" s="49">
        <v>69.7908935546875</v>
      </c>
      <c r="U253" s="49">
        <v>209.22975158691406</v>
      </c>
      <c r="V253" s="49">
        <v>1393.6748098551118</v>
      </c>
      <c r="W253" s="49">
        <v>3235.0006902901373</v>
      </c>
      <c r="X253" s="69">
        <v>0.4308112866987108</v>
      </c>
      <c r="Y253" s="60">
        <v>950.9755859375</v>
      </c>
      <c r="Z253" s="60">
        <v>0</v>
      </c>
      <c r="AA253" s="60">
        <v>0</v>
      </c>
      <c r="AB253" s="60">
        <v>2344.650390625</v>
      </c>
      <c r="AC253" s="60">
        <v>3260.380859375</v>
      </c>
      <c r="AD253" s="69">
        <v>0.7191339135169983</v>
      </c>
      <c r="AE253" s="60"/>
      <c r="AF253" s="60"/>
      <c r="AG253" s="60"/>
      <c r="AH253" s="60"/>
      <c r="AI253" s="60"/>
      <c r="AJ253" s="60"/>
      <c r="AK253" s="60"/>
      <c r="AL253" s="49"/>
      <c r="AM253" s="49"/>
      <c r="AN253" s="49"/>
      <c r="AO253" s="49"/>
    </row>
    <row r="254" spans="1:41" ht="12.75" customHeight="1">
      <c r="A254"/>
      <c r="B254" t="s">
        <v>400</v>
      </c>
      <c r="C254" s="49">
        <v>18</v>
      </c>
      <c r="D254" s="49">
        <v>3198.255299291617</v>
      </c>
      <c r="E254" s="49">
        <v>2850</v>
      </c>
      <c r="F254" s="49">
        <v>0.82</v>
      </c>
      <c r="G254" s="49">
        <v>15.566636085510254</v>
      </c>
      <c r="H254" s="49"/>
      <c r="I254" s="49">
        <v>0.15879032649737146</v>
      </c>
      <c r="J254" s="49">
        <v>0.3316194713115692</v>
      </c>
      <c r="K254" s="49">
        <v>3442.122265862603</v>
      </c>
      <c r="L254" s="49">
        <v>0.8247173985948613</v>
      </c>
      <c r="M254" s="49">
        <v>2.475377082824707</v>
      </c>
      <c r="N254" s="49">
        <v>2850.0006081381425</v>
      </c>
      <c r="O254" s="49">
        <v>9.813618659973145</v>
      </c>
      <c r="P254" s="49">
        <v>15.566636085510254</v>
      </c>
      <c r="Q254" s="49">
        <v>2875.380859375</v>
      </c>
      <c r="R254" s="49">
        <v>70.07211484867382</v>
      </c>
      <c r="S254" s="49">
        <v>1214.0119293459427</v>
      </c>
      <c r="T254" s="49">
        <v>29.495126724243164</v>
      </c>
      <c r="U254" s="49">
        <v>180.56011962890625</v>
      </c>
      <c r="V254" s="49">
        <v>1422.7296793229343</v>
      </c>
      <c r="W254" s="49">
        <v>2850.0006081381425</v>
      </c>
      <c r="X254" s="69">
        <v>0.49920328973276246</v>
      </c>
      <c r="Y254" s="60">
        <v>590.194580078125</v>
      </c>
      <c r="Z254" s="60">
        <v>0</v>
      </c>
      <c r="AA254" s="60">
        <v>0</v>
      </c>
      <c r="AB254" s="60">
        <v>2012.92431640625</v>
      </c>
      <c r="AC254" s="60">
        <v>2875.380859375</v>
      </c>
      <c r="AD254" s="69">
        <v>0.7000548243522644</v>
      </c>
      <c r="AE254" s="60"/>
      <c r="AF254" s="60"/>
      <c r="AG254" s="60"/>
      <c r="AH254" s="60"/>
      <c r="AI254" s="60"/>
      <c r="AJ254" s="60"/>
      <c r="AK254" s="60"/>
      <c r="AL254" s="49"/>
      <c r="AM254" s="49"/>
      <c r="AN254" s="49"/>
      <c r="AO254" s="49"/>
    </row>
    <row r="255" spans="1:41" ht="12.75" customHeight="1">
      <c r="A255"/>
      <c r="B255" t="s">
        <v>382</v>
      </c>
      <c r="C255" s="49">
        <v>18</v>
      </c>
      <c r="D255" s="49">
        <v>3746.9803745009167</v>
      </c>
      <c r="E255" s="49">
        <v>3345.21</v>
      </c>
      <c r="F255" s="49">
        <v>0.82</v>
      </c>
      <c r="G255" s="49">
        <v>15.566636085510254</v>
      </c>
      <c r="H255" s="49"/>
      <c r="I255" s="49">
        <v>0.15858961252865406</v>
      </c>
      <c r="J255" s="49">
        <v>0.33755728602409363</v>
      </c>
      <c r="K255" s="49">
        <v>4032.6876280566116</v>
      </c>
      <c r="L255" s="49">
        <v>0.9835147464809932</v>
      </c>
      <c r="M255" s="49">
        <v>2.903517961502075</v>
      </c>
      <c r="N255" s="49">
        <v>3345.210713806946</v>
      </c>
      <c r="O255" s="49">
        <v>9.813618659973145</v>
      </c>
      <c r="P255" s="49">
        <v>15.566636085510254</v>
      </c>
      <c r="Q255" s="49">
        <v>3370.591064453125</v>
      </c>
      <c r="R255" s="49">
        <v>70.11123719318026</v>
      </c>
      <c r="S255" s="49">
        <v>1398.4559101984796</v>
      </c>
      <c r="T255" s="49">
        <v>35.17434310913086</v>
      </c>
      <c r="U255" s="49">
        <v>209.2917938232422</v>
      </c>
      <c r="V255" s="49">
        <v>1641.3270235293026</v>
      </c>
      <c r="W255" s="49">
        <v>3345.210713806946</v>
      </c>
      <c r="X255" s="69">
        <v>0.49064981669313895</v>
      </c>
      <c r="Y255" s="60">
        <v>692.2745361328125</v>
      </c>
      <c r="Z255" s="60">
        <v>0</v>
      </c>
      <c r="AA255" s="60">
        <v>0</v>
      </c>
      <c r="AB255" s="60">
        <v>2333.6015625</v>
      </c>
      <c r="AC255" s="60">
        <v>3370.591064453125</v>
      </c>
      <c r="AD255" s="69">
        <v>0.6923419237136841</v>
      </c>
      <c r="AE255" s="60"/>
      <c r="AF255" s="60"/>
      <c r="AG255" s="60"/>
      <c r="AH255" s="60"/>
      <c r="AI255" s="60"/>
      <c r="AJ255" s="60"/>
      <c r="AK255" s="60"/>
      <c r="AL255" s="49"/>
      <c r="AM255" s="49"/>
      <c r="AN255" s="49"/>
      <c r="AO255" s="49"/>
    </row>
    <row r="256" spans="1:41" ht="12.75" customHeight="1">
      <c r="A256"/>
      <c r="B256" t="s">
        <v>368</v>
      </c>
      <c r="C256" s="49">
        <v>18</v>
      </c>
      <c r="D256" s="49">
        <v>5501.470770077211</v>
      </c>
      <c r="E256" s="49">
        <v>3235</v>
      </c>
      <c r="F256" s="49">
        <v>80.98</v>
      </c>
      <c r="G256" s="49">
        <v>195.2737579345703</v>
      </c>
      <c r="H256" s="49"/>
      <c r="I256" s="49">
        <v>0.1545803050941798</v>
      </c>
      <c r="J256" s="49">
        <v>0.45616596937179565</v>
      </c>
      <c r="K256" s="49">
        <v>5920.957916295596</v>
      </c>
      <c r="L256" s="49">
        <v>1.9514330494130308</v>
      </c>
      <c r="M256" s="49">
        <v>4.363955020904541</v>
      </c>
      <c r="N256" s="49">
        <v>3235.0006902901373</v>
      </c>
      <c r="O256" s="49">
        <v>965.4088745117188</v>
      </c>
      <c r="P256" s="49">
        <v>195.2737579345703</v>
      </c>
      <c r="Q256" s="49">
        <v>4395.68310546875</v>
      </c>
      <c r="R256" s="49">
        <v>62.27454279767284</v>
      </c>
      <c r="S256" s="49">
        <v>1627.9013805828395</v>
      </c>
      <c r="T256" s="49">
        <v>69.7908935546875</v>
      </c>
      <c r="U256" s="49">
        <v>268.78265380859375</v>
      </c>
      <c r="V256" s="49">
        <v>1963.3101846779205</v>
      </c>
      <c r="W256" s="49">
        <v>3235.0006902901373</v>
      </c>
      <c r="X256" s="69">
        <v>0.6068963727181885</v>
      </c>
      <c r="Y256" s="60">
        <v>1040.4808349609375</v>
      </c>
      <c r="Z256" s="60">
        <v>0</v>
      </c>
      <c r="AA256" s="60">
        <v>0</v>
      </c>
      <c r="AB256" s="60">
        <v>3003.791015625</v>
      </c>
      <c r="AC256" s="60">
        <v>4395.68310546875</v>
      </c>
      <c r="AD256" s="69">
        <v>0.6833502054214478</v>
      </c>
      <c r="AE256" s="60"/>
      <c r="AF256" s="60"/>
      <c r="AG256" s="60"/>
      <c r="AH256" s="60"/>
      <c r="AI256" s="60"/>
      <c r="AJ256" s="60"/>
      <c r="AK256" s="60"/>
      <c r="AL256" s="49"/>
      <c r="AM256" s="49"/>
      <c r="AN256" s="49"/>
      <c r="AO256" s="49"/>
    </row>
    <row r="257" spans="1:41" ht="12.75" customHeight="1">
      <c r="A257"/>
      <c r="B257" t="s">
        <v>399</v>
      </c>
      <c r="C257" s="49">
        <v>18</v>
      </c>
      <c r="D257" s="49">
        <v>3132.7837159887085</v>
      </c>
      <c r="E257" s="49">
        <v>2850</v>
      </c>
      <c r="F257" s="49">
        <v>0.82</v>
      </c>
      <c r="G257" s="49">
        <v>15.566636085510254</v>
      </c>
      <c r="H257" s="49"/>
      <c r="I257" s="49">
        <v>0.15855605718960528</v>
      </c>
      <c r="J257" s="49">
        <v>0.338549941778183</v>
      </c>
      <c r="K257" s="49">
        <v>3371.658474332847</v>
      </c>
      <c r="L257" s="49">
        <v>0.8247173985948613</v>
      </c>
      <c r="M257" s="49">
        <v>2.428060531616211</v>
      </c>
      <c r="N257" s="49">
        <v>2850.0006081381425</v>
      </c>
      <c r="O257" s="49">
        <v>9.813618659973145</v>
      </c>
      <c r="P257" s="49">
        <v>15.566636085510254</v>
      </c>
      <c r="Q257" s="49">
        <v>2875.380859375</v>
      </c>
      <c r="R257" s="49">
        <v>71.53654160788854</v>
      </c>
      <c r="S257" s="49">
        <v>1154.0112502528343</v>
      </c>
      <c r="T257" s="49">
        <v>29.495126724243164</v>
      </c>
      <c r="U257" s="49">
        <v>173.48304748535156</v>
      </c>
      <c r="V257" s="49">
        <v>1355.6519385766887</v>
      </c>
      <c r="W257" s="49">
        <v>2850.0006081381425</v>
      </c>
      <c r="X257" s="69">
        <v>0.4756672453702785</v>
      </c>
      <c r="Y257" s="60">
        <v>578.9130859375</v>
      </c>
      <c r="Z257" s="60">
        <v>0</v>
      </c>
      <c r="AA257" s="60">
        <v>0</v>
      </c>
      <c r="AB257" s="60">
        <v>1934.5650634765625</v>
      </c>
      <c r="AC257" s="60">
        <v>2875.380859375</v>
      </c>
      <c r="AD257" s="69">
        <v>0.6728030443191528</v>
      </c>
      <c r="AE257" s="60"/>
      <c r="AF257" s="60"/>
      <c r="AG257" s="60"/>
      <c r="AH257" s="60"/>
      <c r="AI257" s="60"/>
      <c r="AJ257" s="60"/>
      <c r="AK257" s="60"/>
      <c r="AL257" s="49"/>
      <c r="AM257" s="49"/>
      <c r="AN257" s="49"/>
      <c r="AO257" s="49"/>
    </row>
    <row r="258" spans="1:41" ht="12.75" customHeight="1">
      <c r="A258"/>
      <c r="B258" t="s">
        <v>381</v>
      </c>
      <c r="C258" s="49">
        <v>18</v>
      </c>
      <c r="D258" s="49">
        <v>3677.534648190128</v>
      </c>
      <c r="E258" s="49">
        <v>3345.21</v>
      </c>
      <c r="F258" s="49">
        <v>0.82</v>
      </c>
      <c r="G258" s="49">
        <v>15.566636085510254</v>
      </c>
      <c r="H258" s="49"/>
      <c r="I258" s="49">
        <v>0.15837414137168612</v>
      </c>
      <c r="J258" s="49">
        <v>0.343931645154953</v>
      </c>
      <c r="K258" s="49">
        <v>3957.946665114625</v>
      </c>
      <c r="L258" s="49">
        <v>0.9835147464809932</v>
      </c>
      <c r="M258" s="49">
        <v>2.8533291816711426</v>
      </c>
      <c r="N258" s="49">
        <v>3345.210713806946</v>
      </c>
      <c r="O258" s="49">
        <v>9.813618659973145</v>
      </c>
      <c r="P258" s="49">
        <v>15.566636085510254</v>
      </c>
      <c r="Q258" s="49">
        <v>3370.591064453125</v>
      </c>
      <c r="R258" s="49">
        <v>71.43520182035913</v>
      </c>
      <c r="S258" s="49">
        <v>1338.0309280976994</v>
      </c>
      <c r="T258" s="49">
        <v>35.17434310913086</v>
      </c>
      <c r="U258" s="49">
        <v>202.10693359375</v>
      </c>
      <c r="V258" s="49">
        <v>1573.717177384333</v>
      </c>
      <c r="W258" s="49">
        <v>3345.210713806946</v>
      </c>
      <c r="X258" s="69">
        <v>0.4704388787495534</v>
      </c>
      <c r="Y258" s="60">
        <v>680.3082275390625</v>
      </c>
      <c r="Z258" s="60">
        <v>0</v>
      </c>
      <c r="AA258" s="60">
        <v>0</v>
      </c>
      <c r="AB258" s="60">
        <v>2254.025390625</v>
      </c>
      <c r="AC258" s="60">
        <v>3370.591064453125</v>
      </c>
      <c r="AD258" s="69">
        <v>0.6687330007553101</v>
      </c>
      <c r="AE258" s="60"/>
      <c r="AF258" s="60"/>
      <c r="AG258" s="60"/>
      <c r="AH258" s="60"/>
      <c r="AI258" s="60"/>
      <c r="AJ258" s="60"/>
      <c r="AK258" s="60"/>
      <c r="AL258" s="49"/>
      <c r="AM258" s="49"/>
      <c r="AN258" s="49"/>
      <c r="AO258" s="49"/>
    </row>
    <row r="259" spans="1:41" ht="12.75" customHeight="1">
      <c r="A259"/>
      <c r="B259" t="s">
        <v>378</v>
      </c>
      <c r="C259" s="49">
        <v>18</v>
      </c>
      <c r="D259" s="49">
        <v>3656.5419046596135</v>
      </c>
      <c r="E259" s="49">
        <v>3345.21</v>
      </c>
      <c r="F259" s="49">
        <v>0.82</v>
      </c>
      <c r="G259" s="49">
        <v>15.566636085510254</v>
      </c>
      <c r="H259" s="49"/>
      <c r="I259" s="49">
        <v>0.15830739561165663</v>
      </c>
      <c r="J259" s="49">
        <v>0.34590619802474976</v>
      </c>
      <c r="K259" s="49">
        <v>3935.3532248899087</v>
      </c>
      <c r="L259" s="49">
        <v>0.9835147464809932</v>
      </c>
      <c r="M259" s="49">
        <v>2.8381576538085938</v>
      </c>
      <c r="N259" s="49">
        <v>3345.210713806946</v>
      </c>
      <c r="O259" s="49">
        <v>9.813618659973145</v>
      </c>
      <c r="P259" s="49">
        <v>15.566636085510254</v>
      </c>
      <c r="Q259" s="49">
        <v>3370.591064453125</v>
      </c>
      <c r="R259" s="49">
        <v>71.84532179435814</v>
      </c>
      <c r="S259" s="49">
        <v>1321.587615075367</v>
      </c>
      <c r="T259" s="49">
        <v>35.17434310913086</v>
      </c>
      <c r="U259" s="49">
        <v>200.1172637939453</v>
      </c>
      <c r="V259" s="49">
        <v>1555.284206959962</v>
      </c>
      <c r="W259" s="49">
        <v>3345.210713806946</v>
      </c>
      <c r="X259" s="69">
        <v>0.46492862184756184</v>
      </c>
      <c r="Y259" s="60">
        <v>676.69091796875</v>
      </c>
      <c r="Z259" s="60">
        <v>0</v>
      </c>
      <c r="AA259" s="60">
        <v>0</v>
      </c>
      <c r="AB259" s="60">
        <v>2231.97509765625</v>
      </c>
      <c r="AC259" s="60">
        <v>3370.591064453125</v>
      </c>
      <c r="AD259" s="69">
        <v>0.6621910333633423</v>
      </c>
      <c r="AE259" s="60"/>
      <c r="AF259" s="60"/>
      <c r="AG259" s="60"/>
      <c r="AH259" s="60"/>
      <c r="AI259" s="60"/>
      <c r="AJ259" s="60"/>
      <c r="AK259" s="60"/>
      <c r="AL259" s="49"/>
      <c r="AM259" s="49"/>
      <c r="AN259" s="49"/>
      <c r="AO259" s="49"/>
    </row>
    <row r="260" spans="1:41" ht="12.75" customHeight="1">
      <c r="A260"/>
      <c r="B260" t="s">
        <v>396</v>
      </c>
      <c r="C260" s="49">
        <v>18</v>
      </c>
      <c r="D260" s="49">
        <v>3102.2654736331165</v>
      </c>
      <c r="E260" s="49">
        <v>2850</v>
      </c>
      <c r="F260" s="49">
        <v>0.82</v>
      </c>
      <c r="G260" s="49">
        <v>15.566636085510254</v>
      </c>
      <c r="H260" s="49"/>
      <c r="I260" s="49">
        <v>0.15844347848763427</v>
      </c>
      <c r="J260" s="49">
        <v>0.3418804109096527</v>
      </c>
      <c r="K260" s="49">
        <v>3338.8132159976412</v>
      </c>
      <c r="L260" s="49">
        <v>0.8247173985948613</v>
      </c>
      <c r="M260" s="49">
        <v>2.4060049057006836</v>
      </c>
      <c r="N260" s="49">
        <v>2850.0006081381425</v>
      </c>
      <c r="O260" s="49">
        <v>9.813618659973145</v>
      </c>
      <c r="P260" s="49">
        <v>15.566636085510254</v>
      </c>
      <c r="Q260" s="49">
        <v>2875.380859375</v>
      </c>
      <c r="R260" s="49">
        <v>72.24027555091362</v>
      </c>
      <c r="S260" s="49">
        <v>1130.734405554263</v>
      </c>
      <c r="T260" s="49">
        <v>29.495126724243164</v>
      </c>
      <c r="U260" s="49">
        <v>170.65335083007812</v>
      </c>
      <c r="V260" s="49">
        <v>1329.5453924544724</v>
      </c>
      <c r="W260" s="49">
        <v>2850.0006081381425</v>
      </c>
      <c r="X260" s="69">
        <v>0.466507055703066</v>
      </c>
      <c r="Y260" s="60">
        <v>573.6544189453125</v>
      </c>
      <c r="Z260" s="60">
        <v>0</v>
      </c>
      <c r="AA260" s="60">
        <v>0</v>
      </c>
      <c r="AB260" s="60">
        <v>1903.1998291015625</v>
      </c>
      <c r="AC260" s="60">
        <v>2875.380859375</v>
      </c>
      <c r="AD260" s="69">
        <v>0.6618948578834534</v>
      </c>
      <c r="AE260" s="60"/>
      <c r="AF260" s="60"/>
      <c r="AG260" s="60"/>
      <c r="AH260" s="60"/>
      <c r="AI260" s="60"/>
      <c r="AJ260" s="60"/>
      <c r="AK260" s="60"/>
      <c r="AL260" s="49"/>
      <c r="AM260" s="49"/>
      <c r="AN260" s="49"/>
      <c r="AO260" s="49"/>
    </row>
    <row r="261" spans="1:41" ht="12.75" customHeight="1">
      <c r="A261"/>
      <c r="B261" t="s">
        <v>358</v>
      </c>
      <c r="C261" s="49">
        <v>18</v>
      </c>
      <c r="D261" s="49">
        <v>4074.787233784476</v>
      </c>
      <c r="E261" s="49">
        <v>3345.21</v>
      </c>
      <c r="F261" s="49">
        <v>80.98</v>
      </c>
      <c r="G261" s="49">
        <v>195.2737579345703</v>
      </c>
      <c r="H261" s="49"/>
      <c r="I261" s="49">
        <v>0.15496571782052113</v>
      </c>
      <c r="J261" s="49">
        <v>0.4447641670703888</v>
      </c>
      <c r="K261" s="49">
        <v>4385.489760360542</v>
      </c>
      <c r="L261" s="49">
        <v>1.4092456384233456</v>
      </c>
      <c r="M261" s="49">
        <v>3.2250773906707764</v>
      </c>
      <c r="N261" s="49">
        <v>3345.210713806946</v>
      </c>
      <c r="O261" s="49">
        <v>965.4088745117188</v>
      </c>
      <c r="P261" s="49">
        <v>195.2737579345703</v>
      </c>
      <c r="Q261" s="49">
        <v>4505.8935546875</v>
      </c>
      <c r="R261" s="49">
        <v>86.18644714137447</v>
      </c>
      <c r="S261" s="49">
        <v>1272.1778083012764</v>
      </c>
      <c r="T261" s="49">
        <v>50.400146484375</v>
      </c>
      <c r="U261" s="49">
        <v>205.43667602539062</v>
      </c>
      <c r="V261" s="49">
        <v>1525.729182253102</v>
      </c>
      <c r="W261" s="49">
        <v>3345.210713806946</v>
      </c>
      <c r="X261" s="69">
        <v>0.4560935955262377</v>
      </c>
      <c r="Y261" s="60">
        <v>768.9428100585938</v>
      </c>
      <c r="Z261" s="60">
        <v>0</v>
      </c>
      <c r="AA261" s="60">
        <v>0</v>
      </c>
      <c r="AB261" s="60">
        <v>2294.671875</v>
      </c>
      <c r="AC261" s="60">
        <v>4505.8935546875</v>
      </c>
      <c r="AD261" s="69">
        <v>0.5092601180076599</v>
      </c>
      <c r="AE261" s="60"/>
      <c r="AF261" s="60"/>
      <c r="AG261" s="60"/>
      <c r="AH261" s="60"/>
      <c r="AI261" s="60"/>
      <c r="AJ261" s="60"/>
      <c r="AK261" s="60"/>
      <c r="AL261" s="49"/>
      <c r="AM261" s="49"/>
      <c r="AN261" s="49"/>
      <c r="AO261" s="49"/>
    </row>
    <row r="262" spans="1:41" ht="12.75" customHeight="1">
      <c r="A262"/>
      <c r="B262" t="s">
        <v>362</v>
      </c>
      <c r="C262" s="49">
        <v>18</v>
      </c>
      <c r="D262" s="49">
        <v>4706.672669412443</v>
      </c>
      <c r="E262" s="49">
        <v>3235</v>
      </c>
      <c r="F262" s="49">
        <v>80.98</v>
      </c>
      <c r="G262" s="49">
        <v>195.2737579345703</v>
      </c>
      <c r="H262" s="49"/>
      <c r="I262" s="49">
        <v>0.1519764392456746</v>
      </c>
      <c r="J262" s="49">
        <v>0.5331969857215881</v>
      </c>
      <c r="K262" s="49">
        <v>5065.556460455141</v>
      </c>
      <c r="L262" s="49">
        <v>1.9514330494130308</v>
      </c>
      <c r="M262" s="49">
        <v>3.7895517349243164</v>
      </c>
      <c r="N262" s="49">
        <v>3235.0006902901373</v>
      </c>
      <c r="O262" s="49">
        <v>965.4088745117188</v>
      </c>
      <c r="P262" s="49">
        <v>195.2737579345703</v>
      </c>
      <c r="Q262" s="49">
        <v>4395.68310546875</v>
      </c>
      <c r="R262" s="49">
        <v>72.7906104768675</v>
      </c>
      <c r="S262" s="49">
        <v>915.434377269587</v>
      </c>
      <c r="T262" s="49">
        <v>69.7908935546875</v>
      </c>
      <c r="U262" s="49">
        <v>184.4617156982422</v>
      </c>
      <c r="V262" s="49">
        <v>1166.5222432543164</v>
      </c>
      <c r="W262" s="49">
        <v>3235.0006902901373</v>
      </c>
      <c r="X262" s="69">
        <v>0.36059412498910304</v>
      </c>
      <c r="Y262" s="60">
        <v>903.5281372070312</v>
      </c>
      <c r="Z262" s="60">
        <v>0</v>
      </c>
      <c r="AA262" s="60">
        <v>0</v>
      </c>
      <c r="AB262" s="60">
        <v>2070.05029296875</v>
      </c>
      <c r="AC262" s="60">
        <v>4395.68310546875</v>
      </c>
      <c r="AD262" s="69">
        <v>0.47092801332473755</v>
      </c>
      <c r="AE262" s="60"/>
      <c r="AF262" s="60"/>
      <c r="AG262" s="60"/>
      <c r="AH262" s="60"/>
      <c r="AI262" s="60"/>
      <c r="AJ262" s="60"/>
      <c r="AK262" s="60"/>
      <c r="AL262" s="49"/>
      <c r="AM262" s="49"/>
      <c r="AN262" s="49"/>
      <c r="AO262" s="49"/>
    </row>
    <row r="263" spans="1:41" ht="12.75" customHeight="1">
      <c r="A263"/>
      <c r="B263" t="s">
        <v>359</v>
      </c>
      <c r="C263" s="49">
        <v>18</v>
      </c>
      <c r="D263" s="49">
        <v>3843.8670549488174</v>
      </c>
      <c r="E263" s="49">
        <v>3345.21</v>
      </c>
      <c r="F263" s="49">
        <v>80.98</v>
      </c>
      <c r="G263" s="49">
        <v>195.2737579345703</v>
      </c>
      <c r="H263" s="49"/>
      <c r="I263" s="49">
        <v>0.15406253384461296</v>
      </c>
      <c r="J263" s="49">
        <v>0.47148334980010986</v>
      </c>
      <c r="K263" s="49">
        <v>4136.961917888664</v>
      </c>
      <c r="L263" s="49">
        <v>1.4092456384233456</v>
      </c>
      <c r="M263" s="49">
        <v>3.0581905841827393</v>
      </c>
      <c r="N263" s="49">
        <v>3345.210713806946</v>
      </c>
      <c r="O263" s="49">
        <v>965.4088745117188</v>
      </c>
      <c r="P263" s="49">
        <v>195.2737579345703</v>
      </c>
      <c r="Q263" s="49">
        <v>4505.8935546875</v>
      </c>
      <c r="R263" s="49">
        <v>91.36409493787488</v>
      </c>
      <c r="S263" s="49">
        <v>1091.3013650556209</v>
      </c>
      <c r="T263" s="49">
        <v>50.400146484375</v>
      </c>
      <c r="U263" s="49">
        <v>183.55044555664062</v>
      </c>
      <c r="V263" s="49">
        <v>1322.9665085386964</v>
      </c>
      <c r="W263" s="49">
        <v>3345.210713806946</v>
      </c>
      <c r="X263" s="69">
        <v>0.39548076988941677</v>
      </c>
      <c r="Y263" s="60">
        <v>729.1526489257812</v>
      </c>
      <c r="Z263" s="60">
        <v>0</v>
      </c>
      <c r="AA263" s="60">
        <v>0</v>
      </c>
      <c r="AB263" s="60">
        <v>2052.119140625</v>
      </c>
      <c r="AC263" s="60">
        <v>4505.8935546875</v>
      </c>
      <c r="AD263" s="69">
        <v>0.4554300010204315</v>
      </c>
      <c r="AE263" s="60"/>
      <c r="AF263" s="60"/>
      <c r="AG263" s="60"/>
      <c r="AH263" s="60"/>
      <c r="AI263" s="60"/>
      <c r="AJ263" s="60"/>
      <c r="AK263" s="60"/>
      <c r="AL263" s="49"/>
      <c r="AM263" s="49"/>
      <c r="AN263" s="49"/>
      <c r="AO263" s="49"/>
    </row>
    <row r="264" spans="1:41" ht="12.75" customHeight="1">
      <c r="A264"/>
      <c r="B264" t="s">
        <v>357</v>
      </c>
      <c r="C264" s="49">
        <v>18</v>
      </c>
      <c r="D264" s="49">
        <v>3528.8072733365784</v>
      </c>
      <c r="E264" s="49">
        <v>3345.21</v>
      </c>
      <c r="F264" s="49">
        <v>80.98</v>
      </c>
      <c r="G264" s="49">
        <v>195.2737579345703</v>
      </c>
      <c r="H264" s="49"/>
      <c r="I264" s="49">
        <v>0.15449625118887558</v>
      </c>
      <c r="J264" s="49">
        <v>0.4586525559425354</v>
      </c>
      <c r="K264" s="49">
        <v>3797.878827928492</v>
      </c>
      <c r="L264" s="49">
        <v>1.2585304523726861</v>
      </c>
      <c r="M264" s="49">
        <v>2.800527572631836</v>
      </c>
      <c r="N264" s="49">
        <v>3345.210713806946</v>
      </c>
      <c r="O264" s="49">
        <v>965.4088745117188</v>
      </c>
      <c r="P264" s="49">
        <v>195.2737579345703</v>
      </c>
      <c r="Q264" s="49">
        <v>4505.8935546875</v>
      </c>
      <c r="R264" s="49">
        <v>99.52128505019</v>
      </c>
      <c r="S264" s="49">
        <v>1048.8066512787614</v>
      </c>
      <c r="T264" s="49">
        <v>45.009979248046875</v>
      </c>
      <c r="U264" s="49">
        <v>172.92160034179688</v>
      </c>
      <c r="V264" s="49">
        <v>1264.6972067098063</v>
      </c>
      <c r="W264" s="49">
        <v>3345.210713806946</v>
      </c>
      <c r="X264" s="69">
        <v>0.3780620459841062</v>
      </c>
      <c r="Y264" s="60">
        <v>667.7188110351562</v>
      </c>
      <c r="Z264" s="60">
        <v>0</v>
      </c>
      <c r="AA264" s="60">
        <v>0</v>
      </c>
      <c r="AB264" s="60">
        <v>1932.416015625</v>
      </c>
      <c r="AC264" s="60">
        <v>4505.8935546875</v>
      </c>
      <c r="AD264" s="69">
        <v>0.42886412143707275</v>
      </c>
      <c r="AE264" s="60"/>
      <c r="AF264" s="60"/>
      <c r="AG264" s="60"/>
      <c r="AH264" s="60"/>
      <c r="AI264" s="60"/>
      <c r="AJ264" s="60"/>
      <c r="AK264" s="60"/>
      <c r="AL264" s="49"/>
      <c r="AM264" s="49"/>
      <c r="AN264" s="49"/>
      <c r="AO264" s="49"/>
    </row>
    <row r="265" spans="1:41" ht="12.75" customHeight="1">
      <c r="A265"/>
      <c r="B265" t="s">
        <v>376</v>
      </c>
      <c r="C265" s="49">
        <v>18</v>
      </c>
      <c r="D265" s="49">
        <v>3161.432318301263</v>
      </c>
      <c r="E265" s="49">
        <v>2850</v>
      </c>
      <c r="F265" s="49">
        <v>80.98</v>
      </c>
      <c r="G265" s="49">
        <v>195.2737579345703</v>
      </c>
      <c r="H265" s="49"/>
      <c r="I265" s="49">
        <v>0.15321303432063146</v>
      </c>
      <c r="J265" s="49">
        <v>0.49661439657211304</v>
      </c>
      <c r="K265" s="49">
        <v>3402.4915325717348</v>
      </c>
      <c r="L265" s="49">
        <v>1.2208298974572813</v>
      </c>
      <c r="M265" s="49">
        <v>2.5275278091430664</v>
      </c>
      <c r="N265" s="49">
        <v>2850.0006081381425</v>
      </c>
      <c r="O265" s="49">
        <v>965.4088745117188</v>
      </c>
      <c r="P265" s="49">
        <v>195.2737579345703</v>
      </c>
      <c r="Q265" s="49">
        <v>4010.683349609375</v>
      </c>
      <c r="R265" s="49">
        <v>98.87749789228347</v>
      </c>
      <c r="S265" s="49">
        <v>872.1151458977381</v>
      </c>
      <c r="T265" s="49">
        <v>43.66166305541992</v>
      </c>
      <c r="U265" s="49">
        <v>148.90988159179688</v>
      </c>
      <c r="V265" s="49">
        <v>1062.7067963611028</v>
      </c>
      <c r="W265" s="49">
        <v>2850.0006081381425</v>
      </c>
      <c r="X265" s="69">
        <v>0.37287949810486226</v>
      </c>
      <c r="Y265" s="60">
        <v>602.6287841796875</v>
      </c>
      <c r="Z265" s="60">
        <v>0</v>
      </c>
      <c r="AA265" s="60">
        <v>0</v>
      </c>
      <c r="AB265" s="60">
        <v>1665.3355712890625</v>
      </c>
      <c r="AC265" s="60">
        <v>4010.683349609375</v>
      </c>
      <c r="AD265" s="69">
        <v>0.4152248799800873</v>
      </c>
      <c r="AE265" s="60"/>
      <c r="AF265" s="60"/>
      <c r="AG265" s="60"/>
      <c r="AH265" s="60"/>
      <c r="AI265" s="60"/>
      <c r="AJ265" s="60"/>
      <c r="AK265" s="60"/>
      <c r="AL265" s="49"/>
      <c r="AM265" s="49"/>
      <c r="AN265" s="49"/>
      <c r="AO265" s="49"/>
    </row>
    <row r="266" spans="1:41" ht="12.75" customHeight="1">
      <c r="A266"/>
      <c r="B266" t="s">
        <v>352</v>
      </c>
      <c r="C266" s="49">
        <v>18</v>
      </c>
      <c r="D266" s="49">
        <v>3297.88709450092</v>
      </c>
      <c r="E266" s="49">
        <v>3345.21</v>
      </c>
      <c r="F266" s="49">
        <v>80.98</v>
      </c>
      <c r="G266" s="49">
        <v>195.2737579345703</v>
      </c>
      <c r="H266" s="49"/>
      <c r="I266" s="49">
        <v>0.15341066870970044</v>
      </c>
      <c r="J266" s="49">
        <v>0.4907676875591278</v>
      </c>
      <c r="K266" s="49">
        <v>3549.350985456614</v>
      </c>
      <c r="L266" s="49">
        <v>1.2585304523726861</v>
      </c>
      <c r="M266" s="49">
        <v>2.633640766143799</v>
      </c>
      <c r="N266" s="49">
        <v>3345.210713806946</v>
      </c>
      <c r="O266" s="49">
        <v>965.4088745117188</v>
      </c>
      <c r="P266" s="49">
        <v>195.2737579345703</v>
      </c>
      <c r="Q266" s="49">
        <v>4505.8935546875</v>
      </c>
      <c r="R266" s="49">
        <v>106.48982954040768</v>
      </c>
      <c r="S266" s="49">
        <v>867.9302080331056</v>
      </c>
      <c r="T266" s="49">
        <v>45.009979248046875</v>
      </c>
      <c r="U266" s="49">
        <v>151.03536987304688</v>
      </c>
      <c r="V266" s="49">
        <v>1061.9345329954008</v>
      </c>
      <c r="W266" s="49">
        <v>3345.210713806946</v>
      </c>
      <c r="X266" s="69">
        <v>0.31744922034728534</v>
      </c>
      <c r="Y266" s="60">
        <v>627.9286499023438</v>
      </c>
      <c r="Z266" s="60">
        <v>0</v>
      </c>
      <c r="AA266" s="60">
        <v>0</v>
      </c>
      <c r="AB266" s="60">
        <v>1689.8631591796875</v>
      </c>
      <c r="AC266" s="60">
        <v>4505.8935546875</v>
      </c>
      <c r="AD266" s="69">
        <v>0.375033974647522</v>
      </c>
      <c r="AE266" s="60"/>
      <c r="AF266" s="60"/>
      <c r="AG266" s="60"/>
      <c r="AH266" s="60"/>
      <c r="AI266" s="60"/>
      <c r="AJ266" s="60"/>
      <c r="AK266" s="60"/>
      <c r="AL266" s="49"/>
      <c r="AM266" s="49"/>
      <c r="AN266" s="49"/>
      <c r="AO266" s="49"/>
    </row>
    <row r="267" spans="1:41" ht="12.75" customHeight="1">
      <c r="A267"/>
      <c r="B267" t="s">
        <v>366</v>
      </c>
      <c r="C267" s="49">
        <v>18</v>
      </c>
      <c r="D267" s="49">
        <v>3035.215284212139</v>
      </c>
      <c r="E267" s="49">
        <v>3235</v>
      </c>
      <c r="F267" s="49">
        <v>80.98</v>
      </c>
      <c r="G267" s="49">
        <v>195.2737579345703</v>
      </c>
      <c r="H267" s="49"/>
      <c r="I267" s="49">
        <v>0.15353684362150383</v>
      </c>
      <c r="J267" s="49">
        <v>0.48703500628471375</v>
      </c>
      <c r="K267" s="49">
        <v>3266.6504496333146</v>
      </c>
      <c r="L267" s="49">
        <v>1.1494806612882558</v>
      </c>
      <c r="M267" s="49">
        <v>2.422123432159424</v>
      </c>
      <c r="N267" s="49">
        <v>3235.0006902901373</v>
      </c>
      <c r="O267" s="49">
        <v>965.4088745117188</v>
      </c>
      <c r="P267" s="49">
        <v>195.2737579345703</v>
      </c>
      <c r="Q267" s="49">
        <v>4395.68310546875</v>
      </c>
      <c r="R267" s="49">
        <v>112.8755441840922</v>
      </c>
      <c r="S267" s="49">
        <v>840.7290654549319</v>
      </c>
      <c r="T267" s="49">
        <v>41.10993194580078</v>
      </c>
      <c r="U267" s="49">
        <v>143.12850952148438</v>
      </c>
      <c r="V267" s="49">
        <v>1023.1033264128722</v>
      </c>
      <c r="W267" s="49">
        <v>3235.0006902901373</v>
      </c>
      <c r="X267" s="69">
        <v>0.3162606207422828</v>
      </c>
      <c r="Y267" s="60">
        <v>577.4974365234375</v>
      </c>
      <c r="Z267" s="60">
        <v>0</v>
      </c>
      <c r="AA267" s="60">
        <v>0</v>
      </c>
      <c r="AB267" s="60">
        <v>1600.6007080078125</v>
      </c>
      <c r="AC267" s="60">
        <v>4395.68310546875</v>
      </c>
      <c r="AD267" s="69">
        <v>0.3641301393508911</v>
      </c>
      <c r="AE267" s="60"/>
      <c r="AF267" s="60"/>
      <c r="AG267" s="60"/>
      <c r="AH267" s="60"/>
      <c r="AI267" s="60"/>
      <c r="AJ267" s="60"/>
      <c r="AK267" s="60"/>
      <c r="AL267" s="49"/>
      <c r="AM267" s="49"/>
      <c r="AN267" s="49"/>
      <c r="AO267" s="49"/>
    </row>
    <row r="268" spans="1:41" ht="12.75" customHeight="1">
      <c r="A268"/>
      <c r="B268" t="s">
        <v>375</v>
      </c>
      <c r="C268" s="49">
        <v>18</v>
      </c>
      <c r="D268" s="49">
        <v>2648.826200394389</v>
      </c>
      <c r="E268" s="49">
        <v>2850</v>
      </c>
      <c r="F268" s="49">
        <v>80.98</v>
      </c>
      <c r="G268" s="49">
        <v>195.2737579345703</v>
      </c>
      <c r="H268" s="49"/>
      <c r="I268" s="49">
        <v>0.1522866511954988</v>
      </c>
      <c r="J268" s="49">
        <v>0.5240198969841003</v>
      </c>
      <c r="K268" s="49">
        <v>2850.799198174461</v>
      </c>
      <c r="L268" s="49">
        <v>1.0793274028095616</v>
      </c>
      <c r="M268" s="49">
        <v>2.128929376602173</v>
      </c>
      <c r="N268" s="49">
        <v>2850.0006081381425</v>
      </c>
      <c r="O268" s="49">
        <v>965.4088745117188</v>
      </c>
      <c r="P268" s="49">
        <v>195.2737579345703</v>
      </c>
      <c r="Q268" s="49">
        <v>4010.683349609375</v>
      </c>
      <c r="R268" s="49">
        <v>118.01246806713374</v>
      </c>
      <c r="S268" s="49">
        <v>663.9059249290917</v>
      </c>
      <c r="T268" s="49">
        <v>38.60097885131836</v>
      </c>
      <c r="U268" s="49">
        <v>118.53314971923828</v>
      </c>
      <c r="V268" s="49">
        <v>819.289649547399</v>
      </c>
      <c r="W268" s="49">
        <v>2850.0006081381425</v>
      </c>
      <c r="X268" s="69">
        <v>0.28746999113190613</v>
      </c>
      <c r="Y268" s="60">
        <v>507.5923767089844</v>
      </c>
      <c r="Z268" s="60">
        <v>0</v>
      </c>
      <c r="AA268" s="60">
        <v>0</v>
      </c>
      <c r="AB268" s="60">
        <v>1326.882080078125</v>
      </c>
      <c r="AC268" s="60">
        <v>4010.683349609375</v>
      </c>
      <c r="AD268" s="69">
        <v>0.3308369219303131</v>
      </c>
      <c r="AE268" s="60"/>
      <c r="AF268" s="60"/>
      <c r="AG268" s="60"/>
      <c r="AH268" s="60"/>
      <c r="AI268" s="60"/>
      <c r="AJ268" s="60"/>
      <c r="AK268" s="60"/>
      <c r="AL268" s="49"/>
      <c r="AM268" s="49"/>
      <c r="AN268" s="49"/>
      <c r="AO268" s="49"/>
    </row>
    <row r="269" spans="1:41" ht="12.75" customHeight="1">
      <c r="A269"/>
      <c r="B269" t="s">
        <v>377</v>
      </c>
      <c r="C269" s="49">
        <v>18</v>
      </c>
      <c r="D269" s="49">
        <v>2825.731652389754</v>
      </c>
      <c r="E269" s="49">
        <v>2850</v>
      </c>
      <c r="F269" s="49">
        <v>80.98</v>
      </c>
      <c r="G269" s="49">
        <v>195.2737579345703</v>
      </c>
      <c r="H269" s="49"/>
      <c r="I269" s="49">
        <v>0.15121872054620358</v>
      </c>
      <c r="J269" s="49">
        <v>0.5556128621101379</v>
      </c>
      <c r="K269" s="49">
        <v>3041.193690884473</v>
      </c>
      <c r="L269" s="49">
        <v>1.2208298974572813</v>
      </c>
      <c r="M269" s="49">
        <v>2.2849159240722656</v>
      </c>
      <c r="N269" s="49">
        <v>2850.0006081381425</v>
      </c>
      <c r="O269" s="49">
        <v>965.4088745117188</v>
      </c>
      <c r="P269" s="49">
        <v>195.2737579345703</v>
      </c>
      <c r="Q269" s="49">
        <v>4010.683349609375</v>
      </c>
      <c r="R269" s="49">
        <v>110.62427570751991</v>
      </c>
      <c r="S269" s="49">
        <v>616.0698542134526</v>
      </c>
      <c r="T269" s="49">
        <v>43.66166305541992</v>
      </c>
      <c r="U269" s="49">
        <v>117.78314208984375</v>
      </c>
      <c r="V269" s="49">
        <v>775.5347728042586</v>
      </c>
      <c r="W269" s="49">
        <v>2850.0006081381425</v>
      </c>
      <c r="X269" s="69">
        <v>0.272117406076942</v>
      </c>
      <c r="Y269" s="60">
        <v>544.78369140625</v>
      </c>
      <c r="Z269" s="60">
        <v>0</v>
      </c>
      <c r="AA269" s="60">
        <v>0</v>
      </c>
      <c r="AB269" s="60">
        <v>1320.3184814453125</v>
      </c>
      <c r="AC269" s="60">
        <v>4010.683349609375</v>
      </c>
      <c r="AD269" s="69">
        <v>0.3292003870010376</v>
      </c>
      <c r="AE269" s="60"/>
      <c r="AF269" s="60"/>
      <c r="AG269" s="60"/>
      <c r="AH269" s="60"/>
      <c r="AI269" s="60"/>
      <c r="AJ269" s="60"/>
      <c r="AK269" s="60"/>
      <c r="AL269" s="49"/>
      <c r="AM269" s="49"/>
      <c r="AN269" s="49"/>
      <c r="AO269" s="49"/>
    </row>
    <row r="270" spans="1:41" ht="12.75" customHeight="1">
      <c r="A270"/>
      <c r="B270" t="s">
        <v>390</v>
      </c>
      <c r="C270" s="49">
        <v>18</v>
      </c>
      <c r="D270" s="49">
        <v>1513.452107555763</v>
      </c>
      <c r="E270" s="49">
        <v>3235</v>
      </c>
      <c r="F270" s="49">
        <v>0.82</v>
      </c>
      <c r="G270" s="49">
        <v>15.566636085510254</v>
      </c>
      <c r="H270" s="49"/>
      <c r="I270" s="49">
        <v>0.1591300685891322</v>
      </c>
      <c r="J270" s="49">
        <v>0.3215687870979309</v>
      </c>
      <c r="K270" s="49">
        <v>1628.8528307568897</v>
      </c>
      <c r="L270" s="49">
        <v>0.3784378368566038</v>
      </c>
      <c r="M270" s="49">
        <v>1.1690257787704468</v>
      </c>
      <c r="N270" s="49">
        <v>3235.0006902901373</v>
      </c>
      <c r="O270" s="49">
        <v>9.813618659973145</v>
      </c>
      <c r="P270" s="49">
        <v>15.566636085510254</v>
      </c>
      <c r="Q270" s="49">
        <v>3260.380859375</v>
      </c>
      <c r="R270" s="49">
        <v>167.90461382669457</v>
      </c>
      <c r="S270" s="49">
        <v>579.1229531736553</v>
      </c>
      <c r="T270" s="49">
        <v>13.534420013427734</v>
      </c>
      <c r="U270" s="49">
        <v>85.81307983398438</v>
      </c>
      <c r="V270" s="49">
        <v>677.8567174333701</v>
      </c>
      <c r="W270" s="49">
        <v>3235.0006902901373</v>
      </c>
      <c r="X270" s="69">
        <v>0.20953835325845796</v>
      </c>
      <c r="Y270" s="60">
        <v>278.7262878417969</v>
      </c>
      <c r="Z270" s="60">
        <v>0</v>
      </c>
      <c r="AA270" s="60">
        <v>0</v>
      </c>
      <c r="AB270" s="60">
        <v>956.5830078125</v>
      </c>
      <c r="AC270" s="60">
        <v>3260.380859375</v>
      </c>
      <c r="AD270" s="69">
        <v>0.29339608550071716</v>
      </c>
      <c r="AE270" s="60"/>
      <c r="AF270" s="60"/>
      <c r="AG270" s="60"/>
      <c r="AH270" s="60"/>
      <c r="AI270" s="60"/>
      <c r="AJ270" s="60"/>
      <c r="AK270" s="60"/>
      <c r="AL270" s="49"/>
      <c r="AM270" s="49"/>
      <c r="AN270" s="49"/>
      <c r="AO270" s="49"/>
    </row>
    <row r="271" spans="1:41" ht="12.75" customHeight="1">
      <c r="A271"/>
      <c r="B271" t="s">
        <v>387</v>
      </c>
      <c r="C271" s="49">
        <v>18</v>
      </c>
      <c r="D271" s="49">
        <v>1473.5527809564362</v>
      </c>
      <c r="E271" s="49">
        <v>3235</v>
      </c>
      <c r="F271" s="49">
        <v>0.82</v>
      </c>
      <c r="G271" s="49">
        <v>15.566636085510254</v>
      </c>
      <c r="H271" s="49"/>
      <c r="I271" s="49">
        <v>0.15883574391404795</v>
      </c>
      <c r="J271" s="49">
        <v>0.33027589321136475</v>
      </c>
      <c r="K271" s="49">
        <v>1585.9111805043644</v>
      </c>
      <c r="L271" s="49">
        <v>0.3784378368566038</v>
      </c>
      <c r="M271" s="49">
        <v>1.1401903629302979</v>
      </c>
      <c r="N271" s="49">
        <v>3235.0006902901373</v>
      </c>
      <c r="O271" s="49">
        <v>9.813618659973145</v>
      </c>
      <c r="P271" s="49">
        <v>15.566636085510254</v>
      </c>
      <c r="Q271" s="49">
        <v>3260.380859375</v>
      </c>
      <c r="R271" s="49">
        <v>172.45095998489384</v>
      </c>
      <c r="S271" s="49">
        <v>550.0695367504619</v>
      </c>
      <c r="T271" s="49">
        <v>13.534420013427734</v>
      </c>
      <c r="U271" s="49">
        <v>82.25140380859375</v>
      </c>
      <c r="V271" s="49">
        <v>645.2416240311118</v>
      </c>
      <c r="W271" s="49">
        <v>3235.0006902901373</v>
      </c>
      <c r="X271" s="69">
        <v>0.19945640999948042</v>
      </c>
      <c r="Y271" s="60">
        <v>271.8511657714844</v>
      </c>
      <c r="Z271" s="60">
        <v>0</v>
      </c>
      <c r="AA271" s="60">
        <v>0</v>
      </c>
      <c r="AB271" s="60">
        <v>917.0927734375</v>
      </c>
      <c r="AC271" s="60">
        <v>3260.380859375</v>
      </c>
      <c r="AD271" s="69">
        <v>0.2812839448451996</v>
      </c>
      <c r="AE271" s="60"/>
      <c r="AF271" s="60"/>
      <c r="AG271" s="60"/>
      <c r="AH271" s="60"/>
      <c r="AI271" s="60"/>
      <c r="AJ271" s="60"/>
      <c r="AK271" s="60"/>
      <c r="AL271" s="49"/>
      <c r="AM271" s="49"/>
      <c r="AN271" s="49"/>
      <c r="AO271" s="49"/>
    </row>
    <row r="272" spans="1:41" ht="12.75" customHeight="1">
      <c r="A272"/>
      <c r="B272" t="s">
        <v>351</v>
      </c>
      <c r="C272" s="49">
        <v>18</v>
      </c>
      <c r="D272" s="49">
        <v>2532.53696932868</v>
      </c>
      <c r="E272" s="49">
        <v>3345.21</v>
      </c>
      <c r="F272" s="49">
        <v>80.98</v>
      </c>
      <c r="G272" s="49">
        <v>195.2737579345703</v>
      </c>
      <c r="H272" s="49"/>
      <c r="I272" s="49">
        <v>0.15311791755130127</v>
      </c>
      <c r="J272" s="49">
        <v>0.49942827224731445</v>
      </c>
      <c r="K272" s="49">
        <v>2725.6429132399917</v>
      </c>
      <c r="L272" s="49">
        <v>0.9835147464809932</v>
      </c>
      <c r="M272" s="49">
        <v>2.0258355140686035</v>
      </c>
      <c r="N272" s="49">
        <v>3345.210713806946</v>
      </c>
      <c r="O272" s="49">
        <v>965.4088745117188</v>
      </c>
      <c r="P272" s="49">
        <v>195.2737579345703</v>
      </c>
      <c r="Q272" s="49">
        <v>4505.8935546875</v>
      </c>
      <c r="R272" s="49">
        <v>138.6717899048109</v>
      </c>
      <c r="S272" s="49">
        <v>620.2290604468616</v>
      </c>
      <c r="T272" s="49">
        <v>35.17434310913086</v>
      </c>
      <c r="U272" s="49">
        <v>111.49179077148438</v>
      </c>
      <c r="V272" s="49">
        <v>765.300174540624</v>
      </c>
      <c r="W272" s="49">
        <v>3345.210713806946</v>
      </c>
      <c r="X272" s="69">
        <v>0.22877487847983435</v>
      </c>
      <c r="Y272" s="60">
        <v>483.0120849609375</v>
      </c>
      <c r="Z272" s="60">
        <v>0</v>
      </c>
      <c r="AA272" s="60">
        <v>0</v>
      </c>
      <c r="AB272" s="60">
        <v>1248.312255859375</v>
      </c>
      <c r="AC272" s="60">
        <v>4505.8935546875</v>
      </c>
      <c r="AD272" s="69">
        <v>0.27703988552093506</v>
      </c>
      <c r="AE272" s="60"/>
      <c r="AF272" s="60"/>
      <c r="AG272" s="60"/>
      <c r="AH272" s="60"/>
      <c r="AI272" s="60"/>
      <c r="AJ272" s="60"/>
      <c r="AK272" s="60"/>
      <c r="AL272" s="49"/>
      <c r="AM272" s="49"/>
      <c r="AN272" s="49"/>
      <c r="AO272" s="49"/>
    </row>
    <row r="273" spans="1:41" ht="12.75" customHeight="1">
      <c r="A273"/>
      <c r="B273" t="s">
        <v>361</v>
      </c>
      <c r="C273" s="49">
        <v>18</v>
      </c>
      <c r="D273" s="49">
        <v>2596.3226916195467</v>
      </c>
      <c r="E273" s="49">
        <v>3235</v>
      </c>
      <c r="F273" s="49">
        <v>80.98</v>
      </c>
      <c r="G273" s="49">
        <v>195.2737579345703</v>
      </c>
      <c r="H273" s="49"/>
      <c r="I273" s="49">
        <v>0.15075384695913274</v>
      </c>
      <c r="J273" s="49">
        <v>0.5693653225898743</v>
      </c>
      <c r="K273" s="49">
        <v>2794.2922968555367</v>
      </c>
      <c r="L273" s="49">
        <v>1.1494806612882558</v>
      </c>
      <c r="M273" s="49">
        <v>2.1049342155456543</v>
      </c>
      <c r="N273" s="49">
        <v>3235.0006902901373</v>
      </c>
      <c r="O273" s="49">
        <v>965.4088745117188</v>
      </c>
      <c r="P273" s="49">
        <v>195.2737579345703</v>
      </c>
      <c r="Q273" s="49">
        <v>4395.68310546875</v>
      </c>
      <c r="R273" s="49">
        <v>131.9564698283362</v>
      </c>
      <c r="S273" s="49">
        <v>521.1414847998049</v>
      </c>
      <c r="T273" s="49">
        <v>41.10993194580078</v>
      </c>
      <c r="U273" s="49">
        <v>103.95005798339844</v>
      </c>
      <c r="V273" s="49">
        <v>664.3373018490538</v>
      </c>
      <c r="W273" s="49">
        <v>3235.0006902901373</v>
      </c>
      <c r="X273" s="69">
        <v>0.20535924577792639</v>
      </c>
      <c r="Y273" s="60">
        <v>501.8712463378906</v>
      </c>
      <c r="Z273" s="60">
        <v>0</v>
      </c>
      <c r="AA273" s="60">
        <v>0</v>
      </c>
      <c r="AB273" s="60">
        <v>1166.20849609375</v>
      </c>
      <c r="AC273" s="60">
        <v>4395.68310546875</v>
      </c>
      <c r="AD273" s="69">
        <v>0.2653076946735382</v>
      </c>
      <c r="AE273" s="60"/>
      <c r="AF273" s="60"/>
      <c r="AG273" s="60"/>
      <c r="AH273" s="60"/>
      <c r="AI273" s="60"/>
      <c r="AJ273" s="60"/>
      <c r="AK273" s="60"/>
      <c r="AL273" s="49"/>
      <c r="AM273" s="49"/>
      <c r="AN273" s="49"/>
      <c r="AO273" s="49"/>
    </row>
    <row r="274" spans="1:41" ht="12.75" customHeight="1">
      <c r="A274"/>
      <c r="B274" t="s">
        <v>353</v>
      </c>
      <c r="C274" s="49">
        <v>18</v>
      </c>
      <c r="D274" s="49">
        <v>3079.96406553014</v>
      </c>
      <c r="E274" s="49">
        <v>3345.21</v>
      </c>
      <c r="F274" s="49">
        <v>80.98</v>
      </c>
      <c r="G274" s="49">
        <v>195.2737579345703</v>
      </c>
      <c r="H274" s="49"/>
      <c r="I274" s="49">
        <v>0.1501096701810028</v>
      </c>
      <c r="J274" s="49">
        <v>0.5884222388267517</v>
      </c>
      <c r="K274" s="49">
        <v>3314.811325526813</v>
      </c>
      <c r="L274" s="49">
        <v>1.4092456384233456</v>
      </c>
      <c r="M274" s="49">
        <v>2.506115198135376</v>
      </c>
      <c r="N274" s="49">
        <v>3345.210713806946</v>
      </c>
      <c r="O274" s="49">
        <v>965.4088745117188</v>
      </c>
      <c r="P274" s="49">
        <v>195.2737579345703</v>
      </c>
      <c r="Q274" s="49">
        <v>4505.8935546875</v>
      </c>
      <c r="R274" s="49">
        <v>114.02452335964651</v>
      </c>
      <c r="S274" s="49">
        <v>426.6265619470396</v>
      </c>
      <c r="T274" s="49">
        <v>50.400146484375</v>
      </c>
      <c r="U274" s="49">
        <v>104.51692199707031</v>
      </c>
      <c r="V274" s="49">
        <v>579.2581818705448</v>
      </c>
      <c r="W274" s="49">
        <v>3345.210713806946</v>
      </c>
      <c r="X274" s="69">
        <v>0.17316044680824677</v>
      </c>
      <c r="Y274" s="60">
        <v>597.5234375</v>
      </c>
      <c r="Z274" s="60">
        <v>0</v>
      </c>
      <c r="AA274" s="60">
        <v>0</v>
      </c>
      <c r="AB274" s="60">
        <v>1176.7816162109375</v>
      </c>
      <c r="AC274" s="60">
        <v>4505.8935546875</v>
      </c>
      <c r="AD274" s="69">
        <v>0.26116499304771423</v>
      </c>
      <c r="AE274" s="60"/>
      <c r="AF274" s="60"/>
      <c r="AG274" s="60"/>
      <c r="AH274" s="60"/>
      <c r="AI274" s="60"/>
      <c r="AJ274" s="60"/>
      <c r="AK274" s="60"/>
      <c r="AL274" s="49"/>
      <c r="AM274" s="49"/>
      <c r="AN274" s="49"/>
      <c r="AO274" s="49"/>
    </row>
    <row r="275" spans="1:41" ht="12.75" customHeight="1">
      <c r="A275"/>
      <c r="B275" t="s">
        <v>370</v>
      </c>
      <c r="C275" s="49">
        <v>18</v>
      </c>
      <c r="D275" s="49">
        <v>2313.12553448288</v>
      </c>
      <c r="E275" s="49">
        <v>2850</v>
      </c>
      <c r="F275" s="49">
        <v>80.98</v>
      </c>
      <c r="G275" s="49">
        <v>195.2737579345703</v>
      </c>
      <c r="H275" s="49"/>
      <c r="I275" s="49">
        <v>0.14971593771689667</v>
      </c>
      <c r="J275" s="49">
        <v>0.6000701785087585</v>
      </c>
      <c r="K275" s="49">
        <v>2489.5013564871992</v>
      </c>
      <c r="L275" s="49">
        <v>1.0793274028095616</v>
      </c>
      <c r="M275" s="49">
        <v>1.886317491531372</v>
      </c>
      <c r="N275" s="49">
        <v>2850.0006081381425</v>
      </c>
      <c r="O275" s="49">
        <v>965.4088745117188</v>
      </c>
      <c r="P275" s="49">
        <v>195.2737579345703</v>
      </c>
      <c r="Q275" s="49">
        <v>4010.683349609375</v>
      </c>
      <c r="R275" s="49">
        <v>135.1394521090328</v>
      </c>
      <c r="S275" s="49">
        <v>407.8606332448062</v>
      </c>
      <c r="T275" s="49">
        <v>38.60097885131836</v>
      </c>
      <c r="U275" s="49">
        <v>87.40641784667969</v>
      </c>
      <c r="V275" s="49">
        <v>532.1176259905549</v>
      </c>
      <c r="W275" s="49">
        <v>2850.0006081381425</v>
      </c>
      <c r="X275" s="69">
        <v>0.18670789910398594</v>
      </c>
      <c r="Y275" s="60">
        <v>449.7473449707031</v>
      </c>
      <c r="Z275" s="60">
        <v>0</v>
      </c>
      <c r="AA275" s="60">
        <v>0</v>
      </c>
      <c r="AB275" s="60">
        <v>981.864990234375</v>
      </c>
      <c r="AC275" s="60">
        <v>4010.683349609375</v>
      </c>
      <c r="AD275" s="69">
        <v>0.24481239914894104</v>
      </c>
      <c r="AE275" s="60"/>
      <c r="AF275" s="60"/>
      <c r="AG275" s="60"/>
      <c r="AH275" s="60"/>
      <c r="AI275" s="60"/>
      <c r="AJ275" s="60"/>
      <c r="AK275" s="60"/>
      <c r="AL275" s="49"/>
      <c r="AM275" s="49"/>
      <c r="AN275" s="49"/>
      <c r="AO275" s="49"/>
    </row>
    <row r="276" spans="1:41" ht="12.75" customHeight="1">
      <c r="A276"/>
      <c r="B276" t="s">
        <v>354</v>
      </c>
      <c r="C276" s="49">
        <v>18</v>
      </c>
      <c r="D276" s="49">
        <v>2301.616790493021</v>
      </c>
      <c r="E276" s="49">
        <v>3345.21</v>
      </c>
      <c r="F276" s="49">
        <v>80.98</v>
      </c>
      <c r="G276" s="49">
        <v>195.2737579345703</v>
      </c>
      <c r="H276" s="49"/>
      <c r="I276" s="49">
        <v>0.15142414580168834</v>
      </c>
      <c r="J276" s="49">
        <v>0.5495356917381287</v>
      </c>
      <c r="K276" s="49">
        <v>2477.115070768114</v>
      </c>
      <c r="L276" s="49">
        <v>0.9835147464809932</v>
      </c>
      <c r="M276" s="49">
        <v>1.8589485883712769</v>
      </c>
      <c r="N276" s="49">
        <v>3345.210713806946</v>
      </c>
      <c r="O276" s="49">
        <v>965.4088745117188</v>
      </c>
      <c r="P276" s="49">
        <v>195.2737579345703</v>
      </c>
      <c r="Q276" s="49">
        <v>4505.8935546875</v>
      </c>
      <c r="R276" s="49">
        <v>152.58466830253084</v>
      </c>
      <c r="S276" s="49">
        <v>439.35261720120593</v>
      </c>
      <c r="T276" s="49">
        <v>35.17434310913086</v>
      </c>
      <c r="U276" s="49">
        <v>89.60556030273438</v>
      </c>
      <c r="V276" s="49">
        <v>562.5375008262183</v>
      </c>
      <c r="W276" s="49">
        <v>3345.210713806946</v>
      </c>
      <c r="X276" s="69">
        <v>0.16816205284301344</v>
      </c>
      <c r="Y276" s="60">
        <v>443.221923828125</v>
      </c>
      <c r="Z276" s="60">
        <v>0</v>
      </c>
      <c r="AA276" s="60">
        <v>0</v>
      </c>
      <c r="AB276" s="60">
        <v>1005.7593994140625</v>
      </c>
      <c r="AC276" s="60">
        <v>4505.8935546875</v>
      </c>
      <c r="AD276" s="69">
        <v>0.22320975363254547</v>
      </c>
      <c r="AE276" s="60"/>
      <c r="AF276" s="60"/>
      <c r="AG276" s="60"/>
      <c r="AH276" s="60"/>
      <c r="AI276" s="60"/>
      <c r="AJ276" s="60"/>
      <c r="AK276" s="60"/>
      <c r="AL276" s="49"/>
      <c r="AM276" s="49"/>
      <c r="AN276" s="49"/>
      <c r="AO276" s="49"/>
    </row>
    <row r="277" spans="1:41" ht="12.75" customHeight="1">
      <c r="A277"/>
      <c r="B277" t="s">
        <v>356</v>
      </c>
      <c r="C277" s="49">
        <v>18</v>
      </c>
      <c r="D277" s="49">
        <v>2533.9841050822424</v>
      </c>
      <c r="E277" s="49">
        <v>3345.21</v>
      </c>
      <c r="F277" s="49">
        <v>80.98</v>
      </c>
      <c r="G277" s="49">
        <v>195.2737579345703</v>
      </c>
      <c r="H277" s="49"/>
      <c r="I277" s="49">
        <v>0.14840959560127012</v>
      </c>
      <c r="J277" s="49">
        <v>0.6387161016464233</v>
      </c>
      <c r="K277" s="49">
        <v>2727.2003930947626</v>
      </c>
      <c r="L277" s="49">
        <v>1.2585304523726861</v>
      </c>
      <c r="M277" s="49">
        <v>2.0815653800964355</v>
      </c>
      <c r="N277" s="49">
        <v>3345.210713806946</v>
      </c>
      <c r="O277" s="49">
        <v>965.4088745117188</v>
      </c>
      <c r="P277" s="49">
        <v>195.2737579345703</v>
      </c>
      <c r="Q277" s="49">
        <v>4505.8935546875</v>
      </c>
      <c r="R277" s="49">
        <v>138.59259568067225</v>
      </c>
      <c r="S277" s="49">
        <v>203.25540492452433</v>
      </c>
      <c r="T277" s="49">
        <v>45.009979248046875</v>
      </c>
      <c r="U277" s="49">
        <v>72.00184631347656</v>
      </c>
      <c r="V277" s="49">
        <v>318.2262063272492</v>
      </c>
      <c r="W277" s="49">
        <v>3345.210713806946</v>
      </c>
      <c r="X277" s="69">
        <v>0.0951288972661153</v>
      </c>
      <c r="Y277" s="60">
        <v>496.2994384765625</v>
      </c>
      <c r="Z277" s="60">
        <v>0</v>
      </c>
      <c r="AA277" s="60">
        <v>0</v>
      </c>
      <c r="AB277" s="60">
        <v>814.525634765625</v>
      </c>
      <c r="AC277" s="60">
        <v>4505.8935546875</v>
      </c>
      <c r="AD277" s="69">
        <v>0.1807689517736435</v>
      </c>
      <c r="AE277" s="60"/>
      <c r="AF277" s="60"/>
      <c r="AG277" s="60"/>
      <c r="AH277" s="60"/>
      <c r="AI277" s="60"/>
      <c r="AJ277" s="60"/>
      <c r="AK277" s="60"/>
      <c r="AL277" s="49"/>
      <c r="AM277" s="49"/>
      <c r="AN277" s="49"/>
      <c r="AO277" s="49"/>
    </row>
    <row r="278" spans="1:41" ht="12.75" customHeight="1">
      <c r="A278"/>
      <c r="B278" t="s">
        <v>369</v>
      </c>
      <c r="C278" s="49">
        <v>18</v>
      </c>
      <c r="D278" s="49">
        <v>1726.4774731463208</v>
      </c>
      <c r="E278" s="49">
        <v>2850</v>
      </c>
      <c r="F278" s="49">
        <v>80.98</v>
      </c>
      <c r="G278" s="49">
        <v>195.2737579345703</v>
      </c>
      <c r="H278" s="49"/>
      <c r="I278" s="49">
        <v>0.14923436694614078</v>
      </c>
      <c r="J278" s="49">
        <v>0.6143165826797485</v>
      </c>
      <c r="K278" s="49">
        <v>1858.1213804737279</v>
      </c>
      <c r="L278" s="49">
        <v>0.8247173985948613</v>
      </c>
      <c r="M278" s="49">
        <v>1.4117182493209839</v>
      </c>
      <c r="N278" s="49">
        <v>2850.0006081381425</v>
      </c>
      <c r="O278" s="49">
        <v>965.4088745117188</v>
      </c>
      <c r="P278" s="49">
        <v>195.2737579345703</v>
      </c>
      <c r="Q278" s="49">
        <v>4010.683349609375</v>
      </c>
      <c r="R278" s="49">
        <v>181.0591347130408</v>
      </c>
      <c r="S278" s="49">
        <v>272.2678159813572</v>
      </c>
      <c r="T278" s="49">
        <v>29.495126724243164</v>
      </c>
      <c r="U278" s="49">
        <v>62.17528533935547</v>
      </c>
      <c r="V278" s="49">
        <v>362.6007392981926</v>
      </c>
      <c r="W278" s="49">
        <v>2850.0006081381425</v>
      </c>
      <c r="X278" s="69">
        <v>0.12722830243010844</v>
      </c>
      <c r="Y278" s="60">
        <v>336.5904846191406</v>
      </c>
      <c r="Z278" s="60">
        <v>0</v>
      </c>
      <c r="AA278" s="60">
        <v>0</v>
      </c>
      <c r="AB278" s="60">
        <v>699.1912231445312</v>
      </c>
      <c r="AC278" s="60">
        <v>4010.683349609375</v>
      </c>
      <c r="AD278" s="69">
        <v>0.17433218657970428</v>
      </c>
      <c r="AE278" s="60"/>
      <c r="AF278" s="60"/>
      <c r="AG278" s="60"/>
      <c r="AH278" s="60"/>
      <c r="AI278" s="60"/>
      <c r="AJ278" s="60"/>
      <c r="AK278" s="60"/>
      <c r="AL278" s="49"/>
      <c r="AM278" s="49"/>
      <c r="AN278" s="49"/>
      <c r="AO278" s="49"/>
    </row>
    <row r="279" spans="1:41" ht="12.75" customHeight="1">
      <c r="A279"/>
      <c r="B279" t="s">
        <v>392</v>
      </c>
      <c r="C279" s="49">
        <v>18</v>
      </c>
      <c r="D279" s="49">
        <v>2076.8832620399467</v>
      </c>
      <c r="E279" s="49">
        <v>3235</v>
      </c>
      <c r="F279" s="49">
        <v>0.82</v>
      </c>
      <c r="G279" s="49">
        <v>15.566636085510254</v>
      </c>
      <c r="H279" s="49"/>
      <c r="I279" s="49">
        <v>0.1459402828364529</v>
      </c>
      <c r="J279" s="49">
        <v>0.7117666006088257</v>
      </c>
      <c r="K279" s="49">
        <v>2235.2456107704925</v>
      </c>
      <c r="L279" s="49">
        <v>1.1494806612882558</v>
      </c>
      <c r="M279" s="49">
        <v>1.7295334339141846</v>
      </c>
      <c r="N279" s="49">
        <v>3235.0006902901373</v>
      </c>
      <c r="O279" s="49">
        <v>9.813618659973145</v>
      </c>
      <c r="P279" s="49">
        <v>15.566636085510254</v>
      </c>
      <c r="Q279" s="49">
        <v>3260.380859375</v>
      </c>
      <c r="R279" s="49">
        <v>122.35429708974166</v>
      </c>
      <c r="S279" s="49">
        <v>11.059012198675873</v>
      </c>
      <c r="T279" s="49">
        <v>41.10993194580078</v>
      </c>
      <c r="U279" s="49">
        <v>44.39715576171875</v>
      </c>
      <c r="V279" s="49">
        <v>94.70192702624513</v>
      </c>
      <c r="W279" s="49">
        <v>3235.0006902901373</v>
      </c>
      <c r="X279" s="69">
        <v>0.029274159758448645</v>
      </c>
      <c r="Y279" s="60">
        <v>412.3659362792969</v>
      </c>
      <c r="Z279" s="60">
        <v>0</v>
      </c>
      <c r="AA279" s="60">
        <v>0</v>
      </c>
      <c r="AB279" s="60">
        <v>507.06787109375</v>
      </c>
      <c r="AC279" s="60">
        <v>3260.380859375</v>
      </c>
      <c r="AD279" s="69">
        <v>0.1555241197347641</v>
      </c>
      <c r="AE279" s="60"/>
      <c r="AF279" s="60"/>
      <c r="AG279" s="60"/>
      <c r="AH279" s="60"/>
      <c r="AI279" s="60"/>
      <c r="AJ279" s="60"/>
      <c r="AK279" s="60"/>
      <c r="AL279" s="49"/>
      <c r="AM279" s="49"/>
      <c r="AN279" s="49"/>
      <c r="AO279" s="49"/>
    </row>
    <row r="280" spans="1:41" ht="12.75" customHeight="1">
      <c r="A280"/>
      <c r="B280" t="s">
        <v>371</v>
      </c>
      <c r="C280" s="49">
        <v>18</v>
      </c>
      <c r="D280" s="49">
        <v>2105.5442360577595</v>
      </c>
      <c r="E280" s="49">
        <v>2850</v>
      </c>
      <c r="F280" s="49">
        <v>80.98</v>
      </c>
      <c r="G280" s="49">
        <v>195.2737579345703</v>
      </c>
      <c r="H280" s="49"/>
      <c r="I280" s="49">
        <v>0.14479470869520406</v>
      </c>
      <c r="J280" s="49">
        <v>0.7456565499305725</v>
      </c>
      <c r="K280" s="49">
        <v>2266.091984057164</v>
      </c>
      <c r="L280" s="49">
        <v>1.2208298974572813</v>
      </c>
      <c r="M280" s="49">
        <v>1.7644339799880981</v>
      </c>
      <c r="N280" s="49">
        <v>2850.0006081381425</v>
      </c>
      <c r="O280" s="49">
        <v>965.4088745117188</v>
      </c>
      <c r="P280" s="49">
        <v>195.2737579345703</v>
      </c>
      <c r="Q280" s="49">
        <v>4010.683349609375</v>
      </c>
      <c r="R280" s="49">
        <v>148.46257420585238</v>
      </c>
      <c r="S280" s="49">
        <v>-43.93761581073181</v>
      </c>
      <c r="T280" s="49">
        <v>43.66166305541992</v>
      </c>
      <c r="U280" s="49">
        <v>39.93548583984375</v>
      </c>
      <c r="V280" s="49">
        <v>37.67964653007425</v>
      </c>
      <c r="W280" s="49">
        <v>2850.0006081381425</v>
      </c>
      <c r="X280" s="69">
        <v>0.013220925785938597</v>
      </c>
      <c r="Y280" s="60">
        <v>420.687255859375</v>
      </c>
      <c r="Z280" s="60">
        <v>0</v>
      </c>
      <c r="AA280" s="60">
        <v>0</v>
      </c>
      <c r="AB280" s="60">
        <v>458.3669128417969</v>
      </c>
      <c r="AC280" s="60">
        <v>4010.683349609375</v>
      </c>
      <c r="AD280" s="69">
        <v>0.11428648978471756</v>
      </c>
      <c r="AE280" s="60"/>
      <c r="AF280" s="60"/>
      <c r="AG280" s="60"/>
      <c r="AH280" s="60"/>
      <c r="AI280" s="60"/>
      <c r="AJ280" s="60"/>
      <c r="AK280" s="60"/>
      <c r="AL280" s="49"/>
      <c r="AM280" s="49"/>
      <c r="AN280" s="49"/>
      <c r="AO280" s="49"/>
    </row>
    <row r="281" spans="1:41" ht="12.75" customHeight="1">
      <c r="A281"/>
      <c r="B281" t="s">
        <v>372</v>
      </c>
      <c r="C281" s="49">
        <v>18</v>
      </c>
      <c r="D281" s="49">
        <v>1390.7768072348117</v>
      </c>
      <c r="E281" s="49">
        <v>2850</v>
      </c>
      <c r="F281" s="49">
        <v>80.98</v>
      </c>
      <c r="G281" s="49">
        <v>195.2737579345703</v>
      </c>
      <c r="H281" s="49"/>
      <c r="I281" s="49">
        <v>0.14422203368893421</v>
      </c>
      <c r="J281" s="49">
        <v>0.7625980973243713</v>
      </c>
      <c r="K281" s="49">
        <v>1496.823538786466</v>
      </c>
      <c r="L281" s="49">
        <v>0.8247173985948613</v>
      </c>
      <c r="M281" s="49">
        <v>1.1691062450408936</v>
      </c>
      <c r="N281" s="49">
        <v>2850.0006081381425</v>
      </c>
      <c r="O281" s="49">
        <v>965.4088745117188</v>
      </c>
      <c r="P281" s="49">
        <v>195.2737579345703</v>
      </c>
      <c r="Q281" s="49">
        <v>4010.683349609375</v>
      </c>
      <c r="R281" s="49">
        <v>224.76253253815807</v>
      </c>
      <c r="S281" s="49">
        <v>16.222524297071686</v>
      </c>
      <c r="T281" s="49">
        <v>29.495126724243164</v>
      </c>
      <c r="U281" s="49">
        <v>31.048553466796875</v>
      </c>
      <c r="V281" s="49">
        <v>75.42871574134847</v>
      </c>
      <c r="W281" s="49">
        <v>2850.0006081381425</v>
      </c>
      <c r="X281" s="69">
        <v>0.026466210402188224</v>
      </c>
      <c r="Y281" s="60">
        <v>278.7454528808594</v>
      </c>
      <c r="Z281" s="60">
        <v>0</v>
      </c>
      <c r="AA281" s="60">
        <v>0</v>
      </c>
      <c r="AB281" s="60">
        <v>354.1741638183594</v>
      </c>
      <c r="AC281" s="60">
        <v>4010.683349609375</v>
      </c>
      <c r="AD281" s="69">
        <v>0.088307686150074</v>
      </c>
      <c r="AE281" s="60"/>
      <c r="AF281" s="60"/>
      <c r="AG281" s="60"/>
      <c r="AH281" s="60"/>
      <c r="AI281" s="60"/>
      <c r="AJ281" s="60"/>
      <c r="AK281" s="60"/>
      <c r="AL281" s="49"/>
      <c r="AM281" s="49"/>
      <c r="AN281" s="49"/>
      <c r="AO281" s="49"/>
    </row>
    <row r="282" spans="1:41" ht="12.75" customHeight="1">
      <c r="A282"/>
      <c r="B282" t="s">
        <v>365</v>
      </c>
      <c r="C282" s="49">
        <v>18</v>
      </c>
      <c r="D282" s="49">
        <v>1801.5245909547798</v>
      </c>
      <c r="E282" s="49">
        <v>3235</v>
      </c>
      <c r="F282" s="49">
        <v>80.98</v>
      </c>
      <c r="G282" s="49">
        <v>195.2737579345703</v>
      </c>
      <c r="H282" s="49"/>
      <c r="I282" s="49">
        <v>0.14226281333195498</v>
      </c>
      <c r="J282" s="49">
        <v>0.8205583691596985</v>
      </c>
      <c r="K282" s="49">
        <v>1938.8908410150816</v>
      </c>
      <c r="L282" s="49">
        <v>1.1494806612882558</v>
      </c>
      <c r="M282" s="49">
        <v>1.5305308103561401</v>
      </c>
      <c r="N282" s="49">
        <v>3235.0006902901373</v>
      </c>
      <c r="O282" s="49">
        <v>965.4088745117188</v>
      </c>
      <c r="P282" s="49">
        <v>195.2737579345703</v>
      </c>
      <c r="Q282" s="49">
        <v>4395.68310546875</v>
      </c>
      <c r="R282" s="49">
        <v>190.17313371212205</v>
      </c>
      <c r="S282" s="49">
        <v>-191.3255185134476</v>
      </c>
      <c r="T282" s="49">
        <v>41.10993194580078</v>
      </c>
      <c r="U282" s="49">
        <v>19.629119873046875</v>
      </c>
      <c r="V282" s="49">
        <v>-132.45063957455022</v>
      </c>
      <c r="W282" s="49">
        <v>3235.0006902901373</v>
      </c>
      <c r="X282" s="48">
        <v>-0.04094300195115913</v>
      </c>
      <c r="Y282" s="60">
        <v>364.91851806640625</v>
      </c>
      <c r="Z282" s="60">
        <v>0</v>
      </c>
      <c r="AA282" s="60">
        <v>0</v>
      </c>
      <c r="AB282" s="60">
        <v>232.46788024902344</v>
      </c>
      <c r="AC282" s="60">
        <v>4395.68310546875</v>
      </c>
      <c r="AD282" s="69">
        <v>0.052885495126247406</v>
      </c>
      <c r="AE282" s="60"/>
      <c r="AF282" s="60"/>
      <c r="AG282" s="60"/>
      <c r="AH282" s="60"/>
      <c r="AI282" s="60"/>
      <c r="AJ282" s="60"/>
      <c r="AK282" s="60"/>
      <c r="AL282" s="49"/>
      <c r="AM282" s="49"/>
      <c r="AN282" s="49"/>
      <c r="AO282" s="49"/>
    </row>
    <row r="283" spans="1:41" ht="12.75" customHeight="1">
      <c r="A283"/>
      <c r="B283" t="s">
        <v>374</v>
      </c>
      <c r="C283" s="49">
        <v>18</v>
      </c>
      <c r="D283" s="49">
        <v>1592.9381181508857</v>
      </c>
      <c r="E283" s="49">
        <v>2850</v>
      </c>
      <c r="F283" s="49">
        <v>80.98</v>
      </c>
      <c r="G283" s="49">
        <v>195.2737579345703</v>
      </c>
      <c r="H283" s="49"/>
      <c r="I283" s="49">
        <v>0.1405452572981601</v>
      </c>
      <c r="J283" s="49">
        <v>0.8713694214820862</v>
      </c>
      <c r="K283" s="49">
        <v>1714.3996496598902</v>
      </c>
      <c r="L283" s="49">
        <v>1.0793274028095616</v>
      </c>
      <c r="M283" s="49">
        <v>1.3658355474472046</v>
      </c>
      <c r="N283" s="49">
        <v>2850.0006081381425</v>
      </c>
      <c r="O283" s="49">
        <v>965.4088745117188</v>
      </c>
      <c r="P283" s="49">
        <v>195.2737579345703</v>
      </c>
      <c r="Q283" s="49">
        <v>4010.683349609375</v>
      </c>
      <c r="R283" s="49">
        <v>196.2377030391463</v>
      </c>
      <c r="S283" s="49">
        <v>-252.1468367793782</v>
      </c>
      <c r="T283" s="49">
        <v>38.60097885131836</v>
      </c>
      <c r="U283" s="49">
        <v>9.558761596679688</v>
      </c>
      <c r="V283" s="49">
        <v>-205.73750028362952</v>
      </c>
      <c r="W283" s="49">
        <v>2850.0006081381425</v>
      </c>
      <c r="X283" s="48">
        <v>-0.07218858118701749</v>
      </c>
      <c r="Y283" s="60">
        <v>325.65087890625</v>
      </c>
      <c r="Z283" s="60">
        <v>0</v>
      </c>
      <c r="AA283" s="60">
        <v>0</v>
      </c>
      <c r="AB283" s="60">
        <v>119.91337585449219</v>
      </c>
      <c r="AC283" s="60">
        <v>4010.683349609375</v>
      </c>
      <c r="AD283" s="69">
        <v>0.029898490756750107</v>
      </c>
      <c r="AE283" s="60"/>
      <c r="AF283" s="60"/>
      <c r="AG283" s="60"/>
      <c r="AH283" s="60"/>
      <c r="AI283" s="60"/>
      <c r="AJ283" s="60"/>
      <c r="AK283" s="60"/>
      <c r="AL283" s="49"/>
      <c r="AM283" s="49"/>
      <c r="AN283" s="49"/>
      <c r="AO283" s="49"/>
    </row>
    <row r="284" spans="1:41" ht="12.75" customHeight="1">
      <c r="A284"/>
      <c r="B284" t="s">
        <v>355</v>
      </c>
      <c r="C284" s="49">
        <v>18</v>
      </c>
      <c r="D284" s="49">
        <v>1537.7138010743438</v>
      </c>
      <c r="E284" s="49">
        <v>3345.21</v>
      </c>
      <c r="F284" s="49">
        <v>80.98</v>
      </c>
      <c r="G284" s="49">
        <v>195.2737579345703</v>
      </c>
      <c r="H284" s="49"/>
      <c r="I284" s="49">
        <v>0.14219606282345035</v>
      </c>
      <c r="J284" s="49">
        <v>0.822533130645752</v>
      </c>
      <c r="K284" s="49">
        <v>1654.9644784062625</v>
      </c>
      <c r="L284" s="49">
        <v>0.9835147464809932</v>
      </c>
      <c r="M284" s="49">
        <v>1.3068733215332031</v>
      </c>
      <c r="N284" s="49">
        <v>3345.210713806946</v>
      </c>
      <c r="O284" s="49">
        <v>965.4088745117188</v>
      </c>
      <c r="P284" s="49">
        <v>195.2737579345703</v>
      </c>
      <c r="Q284" s="49">
        <v>4505.8935546875</v>
      </c>
      <c r="R284" s="49">
        <v>228.38543446221837</v>
      </c>
      <c r="S284" s="49">
        <v>-225.32218590737534</v>
      </c>
      <c r="T284" s="49">
        <v>35.17434310913086</v>
      </c>
      <c r="U284" s="49">
        <v>10.572036743164062</v>
      </c>
      <c r="V284" s="49">
        <v>-181.17082584193327</v>
      </c>
      <c r="W284" s="49">
        <v>3345.210713806946</v>
      </c>
      <c r="X284" s="48">
        <v>-0.054158270238156586</v>
      </c>
      <c r="Y284" s="60">
        <v>311.59271240234375</v>
      </c>
      <c r="Z284" s="60">
        <v>0</v>
      </c>
      <c r="AA284" s="60">
        <v>0</v>
      </c>
      <c r="AB284" s="60">
        <v>130.42189025878906</v>
      </c>
      <c r="AC284" s="60">
        <v>4505.8935546875</v>
      </c>
      <c r="AD284" s="69">
        <v>0.02894473448395729</v>
      </c>
      <c r="AE284" s="60"/>
      <c r="AF284" s="60"/>
      <c r="AG284" s="60"/>
      <c r="AH284" s="60"/>
      <c r="AI284" s="60"/>
      <c r="AJ284" s="60"/>
      <c r="AK284" s="60"/>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60"/>
      <c r="Y285" s="60"/>
      <c r="Z285" s="60"/>
      <c r="AA285" s="60"/>
      <c r="AB285" s="60"/>
      <c r="AC285" s="60"/>
      <c r="AD285" s="60"/>
      <c r="AE285" s="60"/>
      <c r="AF285" s="60"/>
      <c r="AG285" s="60"/>
      <c r="AH285" s="60"/>
      <c r="AI285" s="60"/>
      <c r="AJ285" s="60"/>
      <c r="AK285" s="60"/>
      <c r="AL285" s="49"/>
      <c r="AM285" s="49"/>
      <c r="AN285" s="49"/>
      <c r="AO285" s="49"/>
    </row>
    <row r="286" spans="1:41" ht="12.75" customHeight="1" thickBo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thickBot="1">
      <c r="A287" s="65" t="s">
        <v>47</v>
      </c>
      <c r="B287" s="66"/>
      <c r="C287" s="67"/>
      <c r="D287" s="67"/>
      <c r="E287" s="67"/>
      <c r="F287" s="67"/>
      <c r="G287" s="67"/>
      <c r="H287" s="67"/>
      <c r="I287" s="67"/>
      <c r="J287" s="67"/>
      <c r="K287" s="68"/>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25.5">
      <c r="A288" s="57"/>
      <c r="B288" s="58" t="s">
        <v>48</v>
      </c>
      <c r="C288" s="59" t="s">
        <v>44</v>
      </c>
      <c r="D288" s="59" t="s">
        <v>45</v>
      </c>
      <c r="E288" s="59" t="s">
        <v>49</v>
      </c>
      <c r="F288" s="59" t="s">
        <v>50</v>
      </c>
      <c r="G288" s="59" t="s">
        <v>51</v>
      </c>
      <c r="H288" s="59" t="s">
        <v>52</v>
      </c>
      <c r="I288" s="59" t="s">
        <v>46</v>
      </c>
      <c r="J288" s="59" t="s">
        <v>35</v>
      </c>
      <c r="K288" s="59" t="s">
        <v>43</v>
      </c>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t="s">
        <v>53</v>
      </c>
      <c r="C289" s="49">
        <v>3577.58082457627</v>
      </c>
      <c r="D289" s="49">
        <v>0</v>
      </c>
      <c r="E289" s="49">
        <v>0</v>
      </c>
      <c r="F289" s="49">
        <v>0</v>
      </c>
      <c r="G289" s="49">
        <v>0</v>
      </c>
      <c r="H289" s="49">
        <v>0</v>
      </c>
      <c r="I289" s="49">
        <v>0</v>
      </c>
      <c r="J289" s="49">
        <v>2240.8477770776985</v>
      </c>
      <c r="K289" s="69">
        <v>0</v>
      </c>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t="s">
        <v>54</v>
      </c>
      <c r="C290" s="49">
        <v>0</v>
      </c>
      <c r="D290" s="49">
        <v>0</v>
      </c>
      <c r="E290" s="49">
        <v>0</v>
      </c>
      <c r="F290" s="49">
        <v>0</v>
      </c>
      <c r="G290" s="49">
        <v>0</v>
      </c>
      <c r="H290" s="49">
        <v>0</v>
      </c>
      <c r="I290" s="49">
        <v>0</v>
      </c>
      <c r="J290" s="49">
        <v>54523.727507658565</v>
      </c>
      <c r="K290" s="69">
        <v>0</v>
      </c>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t="s">
        <v>55</v>
      </c>
      <c r="C291" s="49">
        <v>12980.867922007415</v>
      </c>
      <c r="D291" s="49">
        <v>65129.75</v>
      </c>
      <c r="E291" s="49">
        <v>0</v>
      </c>
      <c r="F291" s="49">
        <v>0</v>
      </c>
      <c r="G291" s="49">
        <v>65129.75</v>
      </c>
      <c r="H291" s="49">
        <v>43952.1171875</v>
      </c>
      <c r="I291" s="49">
        <v>420.8737474627042</v>
      </c>
      <c r="J291" s="49">
        <v>5511.0209687104</v>
      </c>
      <c r="K291" s="69">
        <v>0.08461603136370706</v>
      </c>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t="s">
        <v>56</v>
      </c>
      <c r="C292" s="49">
        <v>-50143.08748350495</v>
      </c>
      <c r="D292" s="49">
        <v>0</v>
      </c>
      <c r="E292" s="49">
        <v>0</v>
      </c>
      <c r="F292" s="49">
        <v>0</v>
      </c>
      <c r="G292" s="49">
        <v>0</v>
      </c>
      <c r="H292" s="49">
        <v>0</v>
      </c>
      <c r="I292" s="49">
        <v>0</v>
      </c>
      <c r="J292" s="49">
        <v>-32220.07981970052</v>
      </c>
      <c r="K292" s="69">
        <v>0</v>
      </c>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t="s">
        <v>57</v>
      </c>
      <c r="C293" s="49">
        <v>0</v>
      </c>
      <c r="D293" s="49">
        <v>0</v>
      </c>
      <c r="E293" s="49">
        <v>0</v>
      </c>
      <c r="F293" s="49">
        <v>0</v>
      </c>
      <c r="G293" s="49">
        <v>0</v>
      </c>
      <c r="H293" s="49">
        <v>0</v>
      </c>
      <c r="I293" s="49">
        <v>0</v>
      </c>
      <c r="J293" s="49">
        <v>0</v>
      </c>
      <c r="K293" s="70">
        <v>0</v>
      </c>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t="s">
        <v>58</v>
      </c>
      <c r="C294" s="49">
        <v>0</v>
      </c>
      <c r="D294" s="49">
        <v>0</v>
      </c>
      <c r="E294" s="49">
        <v>0</v>
      </c>
      <c r="F294" s="49">
        <v>0</v>
      </c>
      <c r="G294" s="49">
        <v>0</v>
      </c>
      <c r="H294" s="49">
        <v>0</v>
      </c>
      <c r="I294" s="49">
        <v>0</v>
      </c>
      <c r="J294" s="49">
        <v>0</v>
      </c>
      <c r="K294" s="70">
        <v>0</v>
      </c>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t="s">
        <v>59</v>
      </c>
      <c r="C295" s="49">
        <v>0</v>
      </c>
      <c r="D295" s="49">
        <v>0</v>
      </c>
      <c r="E295" s="49">
        <v>0</v>
      </c>
      <c r="F295" s="49">
        <v>0</v>
      </c>
      <c r="G295" s="49">
        <v>0</v>
      </c>
      <c r="H295" s="49">
        <v>0</v>
      </c>
      <c r="I295" s="49">
        <v>0</v>
      </c>
      <c r="J295" s="49">
        <v>0</v>
      </c>
      <c r="K295" s="70">
        <v>0</v>
      </c>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t="s">
        <v>60</v>
      </c>
      <c r="C296" s="49">
        <v>22824.841154869693</v>
      </c>
      <c r="D296" s="49">
        <v>9781.14283473316</v>
      </c>
      <c r="E296" s="49">
        <v>9705</v>
      </c>
      <c r="F296" s="49">
        <v>1941</v>
      </c>
      <c r="G296" s="49">
        <v>11722.14283473316</v>
      </c>
      <c r="H296" s="49">
        <v>4498.869140625</v>
      </c>
      <c r="I296" s="49">
        <v>43.07997097246388</v>
      </c>
      <c r="J296" s="49">
        <v>7955.6809523387365</v>
      </c>
      <c r="K296" s="70">
        <v>0.6786882794812692</v>
      </c>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t="s">
        <v>61</v>
      </c>
      <c r="C297" s="49">
        <v>22824.841154869693</v>
      </c>
      <c r="D297" s="49">
        <v>13187.049982469416</v>
      </c>
      <c r="E297" s="49">
        <v>9705</v>
      </c>
      <c r="F297" s="49">
        <v>1941</v>
      </c>
      <c r="G297" s="49">
        <v>15128.049982469416</v>
      </c>
      <c r="H297" s="49">
        <v>5806.0302734375</v>
      </c>
      <c r="I297" s="49">
        <v>55.5969982027267</v>
      </c>
      <c r="J297" s="49">
        <v>7955.6809523387365</v>
      </c>
      <c r="K297" s="70">
        <v>0.5258893883585712</v>
      </c>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t="s">
        <v>62</v>
      </c>
      <c r="C298" s="49">
        <v>194256.62497232363</v>
      </c>
      <c r="D298" s="49">
        <v>178799.32148218714</v>
      </c>
      <c r="E298" s="49">
        <v>150333.78</v>
      </c>
      <c r="F298" s="49">
        <v>30066.756</v>
      </c>
      <c r="G298" s="49">
        <v>208866.07748218713</v>
      </c>
      <c r="H298" s="49">
        <v>9418.8134765625</v>
      </c>
      <c r="I298" s="49">
        <v>90.19204384223598</v>
      </c>
      <c r="J298" s="49">
        <v>66421.12833106586</v>
      </c>
      <c r="K298" s="70">
        <v>0.31800821431489035</v>
      </c>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1:41"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1:41"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row>
    <row r="524" spans="1:41"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row>
    <row r="525" spans="1:41"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row>
    <row r="526" spans="1:41"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row>
    <row r="527" spans="1:41"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row>
    <row r="528" spans="1:41"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row>
    <row r="529" spans="1:41"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row>
    <row r="530" spans="1:41" ht="12.75" customHeight="1">
      <c r="A530"/>
      <c r="B530"/>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row>
    <row r="531" spans="1:41" ht="12.75" customHeight="1">
      <c r="A531"/>
      <c r="B531"/>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row>
    <row r="532" spans="1:41" ht="12.75" customHeight="1">
      <c r="A532"/>
      <c r="B532"/>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row>
    <row r="533" spans="1:41" ht="12.75" customHeight="1">
      <c r="A533"/>
      <c r="B533"/>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row>
    <row r="534" spans="1:41" ht="12.75" customHeight="1">
      <c r="A534"/>
      <c r="B534"/>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row>
    <row r="535" spans="1:41" ht="12.75" customHeight="1">
      <c r="A535"/>
      <c r="B535"/>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row>
    <row r="536" spans="1:41" ht="12.75" customHeight="1">
      <c r="A536"/>
      <c r="B536"/>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row>
    <row r="537" spans="1:41" ht="12.75" customHeight="1">
      <c r="A537"/>
      <c r="B537"/>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row>
    <row r="538" spans="1:41" ht="12.75" customHeight="1">
      <c r="A538"/>
      <c r="B538"/>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row>
    <row r="539" spans="1:41" ht="12.75" customHeight="1">
      <c r="A539"/>
      <c r="B53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row>
    <row r="540" spans="1:41" ht="12.75" customHeight="1">
      <c r="A540"/>
      <c r="B540"/>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row>
    <row r="541" spans="1:41" ht="12.75" customHeight="1">
      <c r="A541"/>
      <c r="B541"/>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row>
    <row r="542" spans="1:41" ht="12.75" customHeight="1">
      <c r="A542"/>
      <c r="B542"/>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row>
    <row r="543" spans="1:41" ht="12.75" customHeight="1">
      <c r="A543"/>
      <c r="B543"/>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row>
    <row r="544" spans="1:41" ht="12.75" customHeight="1">
      <c r="A544"/>
      <c r="B544"/>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row>
    <row r="545" spans="1:41" ht="12.75" customHeight="1">
      <c r="A545"/>
      <c r="B545"/>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row>
    <row r="546" spans="1:41" ht="12.75" customHeight="1">
      <c r="A546"/>
      <c r="B546"/>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row>
    <row r="547" spans="1:41" ht="12.75" customHeight="1">
      <c r="A547"/>
      <c r="B547"/>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row>
    <row r="548" spans="1:41" ht="12.75" customHeight="1">
      <c r="A548"/>
      <c r="B5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row>
    <row r="549" spans="1:41" ht="12.75" customHeight="1">
      <c r="A549"/>
      <c r="B5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row>
    <row r="550" spans="1:41" ht="12.75" customHeight="1">
      <c r="A550"/>
      <c r="B550"/>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row>
    <row r="551" spans="1:41" ht="12.75" customHeight="1">
      <c r="A551"/>
      <c r="B551"/>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row>
    <row r="552" spans="1:41" ht="12.75" customHeight="1">
      <c r="A552"/>
      <c r="B552"/>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row>
    <row r="553" spans="1:41" ht="12.75" customHeight="1">
      <c r="A553"/>
      <c r="B553"/>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row>
    <row r="554" spans="1:41" ht="12.75" customHeight="1">
      <c r="A554"/>
      <c r="B554"/>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row>
    <row r="555" spans="1:41" ht="12.75" customHeight="1">
      <c r="A555"/>
      <c r="B555"/>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row>
    <row r="556" spans="1:41" ht="12.75" customHeight="1">
      <c r="A556"/>
      <c r="B556"/>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row>
    <row r="557" spans="1:41" ht="12.75" customHeight="1">
      <c r="A557"/>
      <c r="B557"/>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row>
    <row r="558" spans="1:41" ht="12.75" customHeight="1">
      <c r="A558"/>
      <c r="B55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row>
    <row r="559" spans="1:41" ht="12.75" customHeight="1">
      <c r="A559"/>
      <c r="B55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row>
    <row r="560" spans="1:41" ht="12.75" customHeight="1">
      <c r="A560"/>
      <c r="B560"/>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row>
    <row r="561" spans="1:41" ht="12.75" customHeight="1">
      <c r="A561"/>
      <c r="B561"/>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row>
    <row r="562" spans="1:41" ht="12.75" customHeight="1">
      <c r="A562"/>
      <c r="B562"/>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row>
    <row r="563" spans="1:41" ht="12.75" customHeight="1">
      <c r="A563"/>
      <c r="B563"/>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row>
    <row r="564" spans="1:41" ht="12.75" customHeight="1">
      <c r="A564"/>
      <c r="B564"/>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row>
    <row r="565" spans="1:41" ht="12.75" customHeight="1">
      <c r="A565"/>
      <c r="B565"/>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row>
    <row r="566" spans="1:41" ht="12.75" customHeight="1">
      <c r="A566"/>
      <c r="B566"/>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row>
    <row r="567" spans="1:41" ht="12.75" customHeight="1">
      <c r="A567"/>
      <c r="B567"/>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row>
    <row r="568" spans="1:41" ht="12.75" customHeight="1">
      <c r="A568"/>
      <c r="B568"/>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row>
    <row r="569" spans="1:41" ht="12.75" customHeight="1">
      <c r="A569"/>
      <c r="B56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row>
    <row r="570" spans="1:41" ht="12.75" customHeight="1">
      <c r="A570"/>
      <c r="B570"/>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row>
    <row r="571" spans="1:41" ht="12.75" customHeight="1">
      <c r="A571"/>
      <c r="B571"/>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row>
    <row r="572" spans="1:41" ht="12.75" customHeight="1">
      <c r="A572"/>
      <c r="B572"/>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row>
    <row r="573" spans="1:41" ht="12.75" customHeight="1">
      <c r="A573"/>
      <c r="B573"/>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row>
    <row r="574" spans="1:41" ht="12.75" customHeight="1">
      <c r="A574"/>
      <c r="B574"/>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row>
    <row r="575" spans="1:41" ht="12.75" customHeight="1">
      <c r="A575"/>
      <c r="B575"/>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row>
    <row r="576" spans="1:41" ht="12.75" customHeight="1">
      <c r="A576"/>
      <c r="B576"/>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row>
    <row r="577" spans="1:41" ht="12.75" customHeight="1">
      <c r="A577"/>
      <c r="B577"/>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row>
    <row r="578" spans="1:41" ht="12.75" customHeight="1">
      <c r="A578"/>
      <c r="B57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row>
    <row r="579" spans="1:41" ht="12.75" customHeight="1">
      <c r="A579"/>
      <c r="B57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row>
    <row r="580" spans="1:41" ht="12.75" customHeight="1">
      <c r="A580"/>
      <c r="B580"/>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row>
    <row r="581" spans="1:41" ht="12.75" customHeight="1">
      <c r="A581"/>
      <c r="B581"/>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row>
    <row r="582" spans="1:41" ht="12.75" customHeight="1">
      <c r="A582"/>
      <c r="B582"/>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row>
    <row r="583" spans="1:41" ht="12.75" customHeight="1">
      <c r="A583"/>
      <c r="B583"/>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row>
    <row r="584" spans="1:41" ht="12.75" customHeight="1">
      <c r="A584"/>
      <c r="B584"/>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row>
    <row r="585" spans="1:41" ht="12.75" customHeight="1">
      <c r="A585"/>
      <c r="B585"/>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row>
    <row r="586" spans="1:41" ht="12.75" customHeight="1">
      <c r="A586"/>
      <c r="B586"/>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row>
    <row r="587" spans="1:41" ht="12.75" customHeight="1">
      <c r="A587"/>
      <c r="B587"/>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row>
    <row r="588" spans="1:41" ht="12.75" customHeight="1">
      <c r="A588"/>
      <c r="B588"/>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row>
    <row r="589" spans="1:41" ht="12.75" customHeight="1">
      <c r="A589"/>
      <c r="B58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row>
    <row r="590" spans="1:41" ht="12.75" customHeight="1">
      <c r="A590"/>
      <c r="B590"/>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row>
    <row r="591" spans="1:41" ht="12.75" customHeight="1">
      <c r="A591"/>
      <c r="B591"/>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row>
    <row r="592" spans="1:41" ht="12.75" customHeight="1">
      <c r="A592"/>
      <c r="B592"/>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row>
    <row r="593" spans="1:41" ht="12.75" customHeight="1">
      <c r="A593"/>
      <c r="B593"/>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row>
    <row r="594" spans="1:41" ht="12.75" customHeight="1">
      <c r="A594"/>
      <c r="B594"/>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row>
    <row r="595" spans="1:41" ht="12.75" customHeight="1">
      <c r="A595"/>
      <c r="B595"/>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row>
    <row r="596" spans="1:41" ht="12.75" customHeight="1">
      <c r="A596"/>
      <c r="B596"/>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row>
    <row r="597" spans="1:41" ht="12.75" customHeight="1">
      <c r="A597"/>
      <c r="B597"/>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row>
    <row r="598" spans="1:41" ht="12.75" customHeight="1">
      <c r="A598"/>
      <c r="B598"/>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row>
    <row r="599" spans="1:41" ht="12.75" customHeight="1">
      <c r="A599"/>
      <c r="B59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row>
    <row r="600" spans="1:41" ht="12.75" customHeight="1">
      <c r="A600"/>
      <c r="B600"/>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row>
    <row r="601" spans="1:41" ht="12.75" customHeight="1">
      <c r="A601"/>
      <c r="B601"/>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row>
    <row r="602" spans="1:41" ht="12.75" customHeight="1">
      <c r="A602"/>
      <c r="B602"/>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row>
    <row r="603" spans="1:41" ht="12.75" customHeight="1">
      <c r="A603"/>
      <c r="B603"/>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row>
    <row r="604" spans="1:41" ht="12.75" customHeight="1">
      <c r="A604"/>
      <c r="B604"/>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row>
    <row r="605" spans="1:41" ht="12.75" customHeight="1">
      <c r="A605"/>
      <c r="B605"/>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row>
    <row r="606" spans="1:41" ht="12.75" customHeight="1">
      <c r="A606"/>
      <c r="B606"/>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row>
    <row r="607" spans="1:41" ht="12.75" customHeight="1">
      <c r="A607"/>
      <c r="B607"/>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row>
    <row r="608" spans="1:41" ht="12.75" customHeight="1">
      <c r="A608"/>
      <c r="B608"/>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row>
    <row r="609" spans="1:41" ht="12.75" customHeight="1">
      <c r="A609"/>
      <c r="B60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row>
    <row r="610" spans="1:41" ht="12.75" customHeight="1">
      <c r="A610"/>
      <c r="B610"/>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row>
    <row r="611" spans="1:41" ht="12.75" customHeight="1">
      <c r="A611"/>
      <c r="B611"/>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row>
    <row r="612" spans="1:41" ht="12.75" customHeight="1">
      <c r="A612"/>
      <c r="B612"/>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row>
    <row r="613" spans="1:41" ht="12.75" customHeight="1">
      <c r="A613"/>
      <c r="B613"/>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row>
    <row r="614" spans="1:41" ht="12.75" customHeight="1">
      <c r="A614"/>
      <c r="B614"/>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row>
    <row r="615" spans="1:41" ht="12.75" customHeight="1">
      <c r="A615"/>
      <c r="B615"/>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row>
    <row r="616" spans="1:41" ht="12.75" customHeight="1">
      <c r="A616"/>
      <c r="B616"/>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row>
    <row r="617" spans="1:41" ht="12.75" customHeight="1">
      <c r="A617"/>
      <c r="B617"/>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row>
    <row r="618" spans="1:41" ht="12.75" customHeight="1">
      <c r="A618"/>
      <c r="B618"/>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row>
    <row r="619" spans="1:41" ht="12.75" customHeight="1">
      <c r="A619"/>
      <c r="B61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row>
    <row r="620" spans="1:41" ht="12.75" customHeight="1">
      <c r="A620"/>
      <c r="B620"/>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row>
    <row r="621" spans="1:41" ht="12.75" customHeight="1">
      <c r="A621"/>
      <c r="B621"/>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row>
    <row r="622" spans="1:41" ht="12.75" customHeight="1">
      <c r="A622"/>
      <c r="B622"/>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row>
    <row r="623" spans="1:41" ht="12.75" customHeight="1">
      <c r="A623"/>
      <c r="B623"/>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row>
    <row r="624" spans="1:41" ht="12.75" customHeight="1">
      <c r="A624"/>
      <c r="B624"/>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row>
    <row r="625" spans="1:41" ht="12.75" customHeight="1">
      <c r="A625"/>
      <c r="B625"/>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row>
    <row r="626" spans="1:41" ht="12.75" customHeight="1">
      <c r="A626"/>
      <c r="B626"/>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row>
    <row r="627" spans="1:41" ht="12.75" customHeight="1">
      <c r="A627"/>
      <c r="B627"/>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row>
    <row r="628" spans="1:41" ht="12.75" customHeight="1">
      <c r="A628"/>
      <c r="B628"/>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row>
    <row r="629" spans="1:41" ht="12.75" customHeight="1">
      <c r="A629"/>
      <c r="B62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row>
    <row r="630" spans="1:41" ht="12.75" customHeight="1">
      <c r="A630"/>
      <c r="B630"/>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row>
    <row r="631" spans="1:41" ht="12.75" customHeight="1">
      <c r="A631"/>
      <c r="B631"/>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row>
    <row r="632" spans="1:41" ht="12.75" customHeight="1">
      <c r="A632"/>
      <c r="B632"/>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row>
    <row r="633" spans="1:41" ht="12.75" customHeight="1">
      <c r="A633"/>
      <c r="B633"/>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row>
    <row r="634" spans="1:41" ht="12.75" customHeight="1">
      <c r="A634"/>
      <c r="B634"/>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row>
    <row r="635" spans="1:41" ht="12.75" customHeight="1">
      <c r="A635"/>
      <c r="B635"/>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row>
    <row r="636" spans="1:41" ht="12.75" customHeight="1">
      <c r="A636"/>
      <c r="B636"/>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row>
    <row r="637" spans="1:41" ht="12.75" customHeight="1">
      <c r="A637"/>
      <c r="B637"/>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row>
    <row r="638" spans="1:41" ht="12.75" customHeight="1">
      <c r="A638"/>
      <c r="B638"/>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row>
    <row r="639" spans="1:41" ht="12.75" customHeight="1">
      <c r="A639"/>
      <c r="B63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row>
    <row r="640" spans="1:41" ht="12.75" customHeight="1">
      <c r="A640"/>
      <c r="B640"/>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row>
    <row r="641" spans="1:41" ht="12.75" customHeight="1">
      <c r="A641"/>
      <c r="B641"/>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row>
    <row r="642" spans="1:41" ht="12.75" customHeight="1">
      <c r="A642"/>
      <c r="B642"/>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row>
    <row r="643" spans="1:41" ht="12.75" customHeight="1">
      <c r="A643"/>
      <c r="B643"/>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row>
    <row r="644" spans="1:41" ht="12.75" customHeight="1">
      <c r="A644"/>
      <c r="B644"/>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row>
    <row r="645" spans="1:41" ht="12.75" customHeight="1">
      <c r="A645"/>
      <c r="B645"/>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row>
    <row r="646" spans="1:41" ht="12.75" customHeight="1">
      <c r="A646"/>
      <c r="B646"/>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row>
    <row r="647" spans="1:41" ht="12.75" customHeight="1">
      <c r="A647"/>
      <c r="B647"/>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row>
    <row r="648" spans="1:41" ht="12.75" customHeight="1">
      <c r="A648"/>
      <c r="B648"/>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row>
    <row r="649" spans="1:41" ht="12.75" customHeight="1">
      <c r="A649"/>
      <c r="B6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row>
    <row r="650" spans="1:41" ht="12.75" customHeight="1">
      <c r="A650"/>
      <c r="B650"/>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row>
    <row r="651" spans="1:41" ht="12.75" customHeight="1">
      <c r="A651"/>
      <c r="B651"/>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row>
    <row r="652" spans="1:41" ht="12.75" customHeight="1">
      <c r="A652"/>
      <c r="B652"/>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row>
    <row r="653" spans="1:41" ht="12.75" customHeight="1">
      <c r="A653"/>
      <c r="B653"/>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row>
    <row r="654" spans="1:41" ht="12.75" customHeight="1">
      <c r="A654"/>
      <c r="B654"/>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row>
    <row r="655" spans="1:41" ht="12.75" customHeight="1">
      <c r="A655"/>
      <c r="B655"/>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row>
    <row r="656" spans="1:41" ht="12.75" customHeight="1">
      <c r="A656"/>
      <c r="B656"/>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row>
    <row r="657" spans="1:41" ht="12.75" customHeight="1">
      <c r="A657"/>
      <c r="B657"/>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row>
    <row r="658" spans="1:41" ht="12.75" customHeight="1">
      <c r="A658"/>
      <c r="B658"/>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row>
    <row r="659" spans="1:41" ht="12.75" customHeight="1">
      <c r="A659"/>
      <c r="B65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row>
    <row r="660" spans="1:41" ht="12.75" customHeight="1">
      <c r="A660"/>
      <c r="B660"/>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row>
    <row r="661" spans="1:41" ht="12.75" customHeight="1">
      <c r="A661"/>
      <c r="B661"/>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row>
    <row r="662" spans="1:41" ht="12.75" customHeight="1">
      <c r="A662"/>
      <c r="B662"/>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row>
    <row r="663" spans="1:41" ht="12.75" customHeight="1">
      <c r="A663"/>
      <c r="B663"/>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row>
    <row r="664" spans="1:41" ht="12.75" customHeight="1">
      <c r="A664"/>
      <c r="B664"/>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row>
    <row r="665" spans="1:41" ht="12.75" customHeight="1">
      <c r="A665"/>
      <c r="B665"/>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row>
    <row r="666" spans="1:41" ht="12.75" customHeight="1">
      <c r="A666"/>
      <c r="B666"/>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row>
    <row r="667" spans="1:41" ht="12.75" customHeight="1">
      <c r="A667"/>
      <c r="B667"/>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row>
    <row r="668" spans="1:41" ht="12.75" customHeight="1">
      <c r="A668"/>
      <c r="B668"/>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row>
    <row r="669" spans="1:41" ht="12.75" customHeight="1">
      <c r="A669"/>
      <c r="B66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row>
    <row r="670" spans="1:41" ht="12.75" customHeight="1">
      <c r="A670"/>
      <c r="B670"/>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row>
    <row r="671" spans="1:41" ht="12.75" customHeight="1">
      <c r="A671"/>
      <c r="B671"/>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row>
    <row r="672" spans="1:41" ht="12.75" customHeight="1">
      <c r="A672"/>
      <c r="B672"/>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row>
    <row r="673" spans="1:41" ht="12.75" customHeight="1">
      <c r="A673"/>
      <c r="B673"/>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row>
    <row r="674" spans="1:41" ht="12.75" customHeight="1">
      <c r="A674"/>
      <c r="B674"/>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row>
    <row r="675" spans="1:41" ht="12.75" customHeight="1">
      <c r="A675"/>
      <c r="B675"/>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row>
    <row r="676" spans="1:41" ht="12.75" customHeight="1">
      <c r="A676"/>
      <c r="B676"/>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row>
    <row r="677" spans="1:41" ht="12.75" customHeight="1">
      <c r="A677"/>
      <c r="B677"/>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row>
    <row r="678" spans="1:41" ht="12.75" customHeight="1">
      <c r="A678"/>
      <c r="B678"/>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row>
    <row r="679" spans="1:41" ht="12.75" customHeight="1">
      <c r="A679"/>
      <c r="B67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row>
    <row r="680" spans="1:41" ht="12.75" customHeight="1">
      <c r="A680"/>
      <c r="B680"/>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row>
    <row r="681" spans="1:41" ht="12.75" customHeight="1">
      <c r="A681"/>
      <c r="B681"/>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row>
    <row r="682" spans="1:41" ht="12.75" customHeight="1">
      <c r="A682"/>
      <c r="B682"/>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row>
    <row r="683" spans="1:41" ht="12.75" customHeight="1">
      <c r="A683"/>
      <c r="B683"/>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row>
    <row r="684" spans="1:41" ht="12.75" customHeight="1">
      <c r="A684"/>
      <c r="B684"/>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row>
    <row r="685" spans="1:41" ht="12.75" customHeight="1">
      <c r="A685"/>
      <c r="B685"/>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row>
    <row r="686" spans="1:41" ht="12.75" customHeight="1">
      <c r="A686"/>
      <c r="B686"/>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row>
    <row r="687" spans="1:41" ht="12.75" customHeight="1">
      <c r="A687"/>
      <c r="B687"/>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row>
    <row r="688" spans="1:41" ht="12.75" customHeight="1">
      <c r="A688"/>
      <c r="B688"/>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row>
    <row r="689" spans="1:41" ht="12.75" customHeight="1">
      <c r="A689"/>
      <c r="B68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row>
    <row r="690" spans="1:41" ht="12.75" customHeight="1">
      <c r="A690"/>
      <c r="B690"/>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row>
    <row r="691" spans="1:41" ht="12.75" customHeight="1">
      <c r="A691"/>
      <c r="B691"/>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row>
    <row r="692" spans="1:41" ht="12.75" customHeight="1">
      <c r="A692"/>
      <c r="B692"/>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row>
    <row r="693" spans="1:41" ht="12.75" customHeight="1">
      <c r="A693"/>
      <c r="B693"/>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row>
    <row r="694" spans="1:41" ht="12.75" customHeight="1">
      <c r="A694"/>
      <c r="B694"/>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row>
    <row r="695" spans="1:41" ht="12.75" customHeight="1">
      <c r="A695"/>
      <c r="B695"/>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row>
    <row r="696" spans="1:41" ht="12.75" customHeight="1">
      <c r="A696"/>
      <c r="B696"/>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row>
    <row r="697" spans="1:41" ht="12.75" customHeight="1">
      <c r="A697"/>
      <c r="B697"/>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row>
    <row r="698" spans="1:41" ht="12.75" customHeight="1">
      <c r="A698"/>
      <c r="B698"/>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row>
    <row r="699" spans="1:41" ht="12.75" customHeight="1">
      <c r="A699"/>
      <c r="B69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row>
    <row r="700" spans="1:41" ht="12.75" customHeight="1">
      <c r="A700"/>
      <c r="B700"/>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row>
    <row r="701" spans="1:41" ht="12.75" customHeight="1">
      <c r="A701"/>
      <c r="B701"/>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row>
    <row r="702" spans="1:41" ht="12.75" customHeight="1">
      <c r="A702"/>
      <c r="B702"/>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row>
    <row r="703" spans="1:41" ht="12.75" customHeight="1">
      <c r="A703"/>
      <c r="B703"/>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row>
    <row r="704" spans="1:41" ht="12.75" customHeight="1">
      <c r="A704"/>
      <c r="B704"/>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row>
    <row r="705" spans="1:41" ht="12.75" customHeight="1">
      <c r="A705"/>
      <c r="B705"/>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row>
    <row r="706" spans="1:41" ht="12.75" customHeight="1">
      <c r="A706"/>
      <c r="B706"/>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row>
    <row r="707" spans="1:41" ht="12.75" customHeight="1">
      <c r="A707"/>
      <c r="B707"/>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row>
    <row r="708" spans="1:41" ht="12.75" customHeight="1">
      <c r="A708"/>
      <c r="B708"/>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row>
    <row r="709" spans="1:41" ht="12.75" customHeight="1">
      <c r="A709"/>
      <c r="B70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row>
    <row r="710" spans="1:41" ht="12.75" customHeight="1">
      <c r="A710"/>
      <c r="B710"/>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row>
    <row r="711" spans="1:41" ht="12.75" customHeight="1">
      <c r="A711"/>
      <c r="B711"/>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row>
    <row r="712" spans="1:41" ht="12.75" customHeight="1">
      <c r="A712"/>
      <c r="B712"/>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row>
    <row r="713" spans="1:41" ht="12.75" customHeight="1">
      <c r="A713"/>
      <c r="B713"/>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row>
    <row r="714" spans="1:41" ht="12.75" customHeight="1">
      <c r="A714"/>
      <c r="B714"/>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row>
    <row r="715" spans="1:41" ht="12.75" customHeight="1">
      <c r="A715"/>
      <c r="B715"/>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row>
    <row r="716" spans="1:41" ht="12.75" customHeight="1">
      <c r="A716"/>
      <c r="B716"/>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row>
    <row r="717" spans="1:41" ht="12.75" customHeight="1">
      <c r="A717"/>
      <c r="B717"/>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row>
    <row r="718" spans="1:41" ht="12.75" customHeight="1">
      <c r="A718"/>
      <c r="B718"/>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row>
    <row r="719" spans="1:41" ht="12.75" customHeight="1">
      <c r="A719"/>
      <c r="B71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row>
    <row r="720" spans="1:41" ht="12.75" customHeight="1">
      <c r="A720"/>
      <c r="B720"/>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row>
    <row r="721" spans="1:41" ht="12.75" customHeight="1">
      <c r="A721"/>
      <c r="B721"/>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row>
    <row r="722" spans="1:41" ht="12.75" customHeight="1">
      <c r="A722"/>
      <c r="B722"/>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row>
    <row r="723" spans="1:41" ht="12.75" customHeight="1">
      <c r="A723"/>
      <c r="B723"/>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row>
    <row r="724" spans="1:41" ht="12.75" customHeight="1">
      <c r="A724"/>
      <c r="B724"/>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row>
    <row r="725" spans="1:41" ht="12.75" customHeight="1">
      <c r="A725"/>
      <c r="B725"/>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row>
    <row r="726" spans="1:41" ht="12.75" customHeight="1">
      <c r="A726"/>
      <c r="B726"/>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row>
    <row r="727" spans="1:41" ht="12.75" customHeight="1">
      <c r="A727"/>
      <c r="B727"/>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row>
    <row r="728" spans="1:41" ht="12.75" customHeight="1">
      <c r="A728"/>
      <c r="B728"/>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row>
    <row r="729" spans="1:41" ht="12.75" customHeight="1">
      <c r="A729"/>
      <c r="B72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row>
    <row r="730" spans="1:41" ht="12.75" customHeight="1">
      <c r="A730"/>
      <c r="B730"/>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row>
    <row r="731" spans="1:41" ht="12.75" customHeight="1">
      <c r="A731"/>
      <c r="B731"/>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row>
    <row r="732" spans="1:41" ht="12.75" customHeight="1">
      <c r="A732"/>
      <c r="B732"/>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row>
    <row r="733" spans="1:41" ht="12.75" customHeight="1">
      <c r="A733"/>
      <c r="B733"/>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row>
    <row r="734" spans="1:41" ht="12.75" customHeight="1">
      <c r="A734"/>
      <c r="B734"/>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row>
    <row r="735" spans="1:41" ht="12.75" customHeight="1">
      <c r="A735"/>
      <c r="B735"/>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row>
    <row r="736" spans="1:41" ht="12.75" customHeight="1">
      <c r="A736"/>
      <c r="B736"/>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row>
    <row r="737" spans="1:41" ht="12.75" customHeight="1">
      <c r="A737"/>
      <c r="B737"/>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row>
    <row r="738" spans="1:41" ht="12.75" customHeight="1">
      <c r="A738"/>
      <c r="B738"/>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row>
    <row r="739" spans="1:41" ht="12.75" customHeight="1">
      <c r="A739"/>
      <c r="B73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row>
    <row r="740" spans="1:41" ht="12.75" customHeight="1">
      <c r="A740"/>
      <c r="B740"/>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row>
    <row r="741" spans="1:41" ht="12.75" customHeight="1">
      <c r="A741"/>
      <c r="B741"/>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row>
    <row r="742" spans="1:41" ht="12.75" customHeight="1">
      <c r="A742"/>
      <c r="B742"/>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row>
    <row r="743" spans="1:41" ht="12.75" customHeight="1">
      <c r="A743"/>
      <c r="B743"/>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row>
    <row r="744" spans="1:41" ht="12.75" customHeight="1">
      <c r="A744"/>
      <c r="B744"/>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row>
    <row r="745" spans="1:41" ht="12.75" customHeight="1">
      <c r="A745"/>
      <c r="B745"/>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row>
    <row r="746" spans="1:41" ht="12.75" customHeight="1">
      <c r="A746"/>
      <c r="B746"/>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row>
    <row r="747" spans="1:41" ht="12.75" customHeight="1">
      <c r="A747"/>
      <c r="B747"/>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row>
    <row r="748" spans="1:41" ht="12.75" customHeight="1">
      <c r="A748"/>
      <c r="B748"/>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row>
    <row r="749" spans="1:41" ht="12.75" customHeight="1">
      <c r="A749"/>
      <c r="B7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row>
    <row r="750" spans="1:41" ht="12.75" customHeight="1">
      <c r="A750"/>
      <c r="B750"/>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row>
    <row r="751" spans="1:41" ht="12.75" customHeight="1">
      <c r="A751"/>
      <c r="B751"/>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row>
    <row r="752" spans="1:41" ht="12.75" customHeight="1">
      <c r="A752"/>
      <c r="B752"/>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row>
    <row r="753" spans="1:41" ht="12.75" customHeight="1">
      <c r="A753"/>
      <c r="B753"/>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row>
    <row r="754" spans="1:41" ht="12.75" customHeight="1">
      <c r="A754"/>
      <c r="B754"/>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row>
    <row r="755" spans="1:41" ht="12.75" customHeight="1">
      <c r="A755"/>
      <c r="B755"/>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row>
    <row r="756" spans="1:41" ht="12.75" customHeight="1">
      <c r="A756"/>
      <c r="B756"/>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row>
    <row r="757" spans="1:41" ht="12.75" customHeight="1">
      <c r="A757"/>
      <c r="B757"/>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row>
    <row r="758" spans="1:41" ht="12.75" customHeight="1">
      <c r="A758"/>
      <c r="B758"/>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row>
    <row r="759" spans="1:41" ht="12.75" customHeight="1">
      <c r="A759"/>
      <c r="B75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row>
    <row r="760" spans="1:41" ht="12.75" customHeight="1">
      <c r="A760"/>
      <c r="B760"/>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row>
    <row r="761" spans="1:41" ht="12.75" customHeight="1">
      <c r="A761"/>
      <c r="B761"/>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row>
    <row r="762" spans="1:41" ht="12.75" customHeight="1">
      <c r="A762"/>
      <c r="B762"/>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row>
    <row r="763" spans="1:41" ht="12.75" customHeight="1">
      <c r="A763"/>
      <c r="B763"/>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row>
    <row r="764" spans="1:41" ht="12.75" customHeight="1">
      <c r="A764"/>
      <c r="B764"/>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row>
    <row r="765" spans="1:41" ht="12.75" customHeight="1">
      <c r="A765"/>
      <c r="B765"/>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row>
    <row r="766" spans="1:41" ht="12.75" customHeight="1">
      <c r="A766"/>
      <c r="B766"/>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row>
    <row r="767" spans="1:41" ht="12.75" customHeight="1">
      <c r="A767"/>
      <c r="B767"/>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row>
    <row r="768" spans="1:41" ht="12.75" customHeight="1">
      <c r="A768"/>
      <c r="B768"/>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row>
    <row r="769" spans="1:41" ht="12.75" customHeight="1">
      <c r="A769"/>
      <c r="B76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row>
    <row r="770" spans="1:41" ht="12.75" customHeight="1">
      <c r="A770"/>
      <c r="B770"/>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row>
    <row r="771" spans="1:41" ht="12.75" customHeight="1">
      <c r="A771"/>
      <c r="B771"/>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row>
    <row r="772" spans="1:41" ht="12.75" customHeight="1">
      <c r="A772"/>
      <c r="B772"/>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row>
    <row r="773" spans="1:41" ht="12.75" customHeight="1">
      <c r="A773"/>
      <c r="B773"/>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row>
    <row r="774" spans="1:41" ht="12.75" customHeight="1">
      <c r="A774"/>
      <c r="B774"/>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row>
    <row r="775" spans="1:41" ht="12.75" customHeight="1">
      <c r="A775"/>
      <c r="B775"/>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row>
    <row r="776" spans="1:41" ht="12.75" customHeight="1">
      <c r="A776"/>
      <c r="B776"/>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row>
    <row r="777" spans="1:41" ht="12.75" customHeight="1">
      <c r="A777"/>
      <c r="B777"/>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row>
    <row r="778" spans="1:41" ht="12.75" customHeight="1">
      <c r="A778"/>
      <c r="B778"/>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row>
    <row r="779" spans="1:41" ht="12.75" customHeight="1">
      <c r="A779"/>
      <c r="B77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row>
    <row r="780" spans="1:41" ht="12.75" customHeight="1">
      <c r="A780"/>
      <c r="B780"/>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row>
    <row r="781" spans="1:41" ht="12.75" customHeight="1">
      <c r="A781"/>
      <c r="B781"/>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row>
    <row r="782" spans="1:41" ht="12.75" customHeight="1">
      <c r="A782"/>
      <c r="B782"/>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row>
    <row r="783" spans="1:41" ht="12.75" customHeight="1">
      <c r="A783"/>
      <c r="B783"/>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row>
    <row r="784" spans="1:41" ht="12" customHeight="1">
      <c r="A784"/>
      <c r="B784"/>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39"/>
      <c r="AF784" s="39"/>
      <c r="AG784" s="39"/>
      <c r="AH784" s="39"/>
      <c r="AI784" s="39"/>
      <c r="AJ784" s="39"/>
      <c r="AK784" s="39"/>
      <c r="AL784" s="39"/>
      <c r="AM784" s="39"/>
      <c r="AN784" s="39"/>
      <c r="AO784" s="39"/>
    </row>
    <row r="785" spans="1:41" ht="12" customHeight="1">
      <c r="A785"/>
      <c r="B785"/>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39"/>
      <c r="AF785" s="39"/>
      <c r="AG785" s="39"/>
      <c r="AH785" s="39"/>
      <c r="AI785" s="39"/>
      <c r="AJ785" s="39"/>
      <c r="AK785" s="39"/>
      <c r="AL785" s="39"/>
      <c r="AM785" s="39"/>
      <c r="AN785" s="39"/>
      <c r="AO785" s="39"/>
    </row>
    <row r="786" spans="1:41" ht="12" customHeight="1">
      <c r="A786"/>
      <c r="B786"/>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39"/>
      <c r="AF786" s="39"/>
      <c r="AG786" s="39"/>
      <c r="AH786" s="39"/>
      <c r="AI786" s="39"/>
      <c r="AJ786" s="39"/>
      <c r="AK786" s="39"/>
      <c r="AL786" s="39"/>
      <c r="AM786" s="39"/>
      <c r="AN786" s="39"/>
      <c r="AO786" s="39"/>
    </row>
    <row r="787" spans="1:41" ht="12" customHeight="1">
      <c r="A787"/>
      <c r="B787"/>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39"/>
      <c r="AF787" s="39"/>
      <c r="AG787" s="39"/>
      <c r="AH787" s="39"/>
      <c r="AI787" s="39"/>
      <c r="AJ787" s="39"/>
      <c r="AK787" s="39"/>
      <c r="AL787" s="39"/>
      <c r="AM787" s="39"/>
      <c r="AN787" s="39"/>
      <c r="AO787" s="39"/>
    </row>
    <row r="788" spans="1:30" ht="12" customHeight="1">
      <c r="A788"/>
      <c r="B788"/>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row>
    <row r="789" spans="1:30" ht="12" customHeight="1">
      <c r="A789"/>
      <c r="B78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row>
    <row r="790" spans="1:30" ht="12" customHeight="1">
      <c r="A790"/>
      <c r="B790"/>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row>
    <row r="791" spans="1:30" ht="12" customHeight="1">
      <c r="A791"/>
      <c r="B791"/>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row>
    <row r="792" spans="1:30" ht="12" customHeight="1">
      <c r="A792"/>
      <c r="B792"/>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row>
    <row r="793" spans="1:30" ht="12" customHeight="1">
      <c r="A793"/>
      <c r="B793"/>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row>
    <row r="794" spans="1:30" ht="12" customHeight="1">
      <c r="A794"/>
      <c r="B794"/>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row>
    <row r="795" spans="1:30" ht="12" customHeight="1">
      <c r="A795"/>
      <c r="B795"/>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row>
    <row r="796" spans="3:30" ht="12.75">
      <c r="C796" s="39"/>
      <c r="D796" s="39"/>
      <c r="E796" s="39"/>
      <c r="F796" s="39"/>
      <c r="G796" s="39"/>
      <c r="H796" s="39"/>
      <c r="I796" s="106"/>
      <c r="J796" s="106"/>
      <c r="K796" s="106"/>
      <c r="L796" s="106"/>
      <c r="M796" s="106"/>
      <c r="S796" s="39"/>
      <c r="T796" s="39"/>
      <c r="U796" s="39"/>
      <c r="X796" s="49"/>
      <c r="Y796" s="49"/>
      <c r="Z796" s="39"/>
      <c r="AA796" s="39"/>
      <c r="AB796" s="39"/>
      <c r="AC796" s="39"/>
      <c r="AD796" s="39"/>
    </row>
    <row r="797" spans="3:30" ht="12.75">
      <c r="C797" s="39"/>
      <c r="D797" s="39"/>
      <c r="E797" s="39"/>
      <c r="F797" s="39"/>
      <c r="G797" s="39"/>
      <c r="H797" s="39"/>
      <c r="I797" s="106"/>
      <c r="J797" s="106"/>
      <c r="K797" s="106"/>
      <c r="L797" s="106"/>
      <c r="M797" s="106"/>
      <c r="S797" s="39"/>
      <c r="T797" s="39"/>
      <c r="U797" s="39"/>
      <c r="X797" s="49"/>
      <c r="Y797" s="49"/>
      <c r="Z797" s="39"/>
      <c r="AA797" s="39"/>
      <c r="AB797" s="39"/>
      <c r="AC797" s="39"/>
      <c r="AD797" s="39"/>
    </row>
    <row r="798" spans="3:30" ht="12.75">
      <c r="C798" s="39"/>
      <c r="D798" s="39"/>
      <c r="E798" s="39"/>
      <c r="F798" s="39"/>
      <c r="G798" s="39"/>
      <c r="H798" s="39"/>
      <c r="I798" s="106"/>
      <c r="J798" s="106"/>
      <c r="K798" s="106"/>
      <c r="L798" s="106"/>
      <c r="M798" s="106"/>
      <c r="S798" s="39"/>
      <c r="T798" s="39"/>
      <c r="U798" s="39"/>
      <c r="X798" s="49"/>
      <c r="Y798" s="49"/>
      <c r="Z798" s="39"/>
      <c r="AA798" s="39"/>
      <c r="AB798" s="39"/>
      <c r="AC798" s="39"/>
      <c r="AD798" s="39"/>
    </row>
    <row r="799" spans="3:30" ht="12.75">
      <c r="C799" s="39"/>
      <c r="D799" s="39"/>
      <c r="E799" s="39"/>
      <c r="F799" s="39"/>
      <c r="G799" s="39"/>
      <c r="H799" s="39"/>
      <c r="I799" s="106"/>
      <c r="J799" s="106"/>
      <c r="K799" s="106"/>
      <c r="L799" s="106"/>
      <c r="M799" s="106"/>
      <c r="S799" s="39"/>
      <c r="T799" s="39"/>
      <c r="U799" s="39"/>
      <c r="X799" s="49"/>
      <c r="Y799" s="49"/>
      <c r="Z799" s="39"/>
      <c r="AA799" s="39"/>
      <c r="AB799" s="39"/>
      <c r="AC799" s="39"/>
      <c r="AD799" s="39"/>
    </row>
  </sheetData>
  <printOptions gridLines="1" headings="1"/>
  <pageMargins left="0.25" right="0.23" top="1" bottom="1" header="0.5" footer="0.5"/>
  <pageSetup blackAndWhite="1" horizontalDpi="300" verticalDpi="300" orientation="landscape"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AA84"/>
  <sheetViews>
    <sheetView workbookViewId="0" topLeftCell="L58">
      <selection activeCell="B11" sqref="B11"/>
    </sheetView>
  </sheetViews>
  <sheetFormatPr defaultColWidth="9.140625" defaultRowHeight="12.75"/>
  <cols>
    <col min="1" max="1" width="42.57421875" style="0" customWidth="1"/>
    <col min="2" max="2" width="9.28125" style="0" bestFit="1" customWidth="1"/>
    <col min="3" max="4" width="10.28125" style="0" bestFit="1" customWidth="1"/>
    <col min="8" max="8" width="35.421875" style="0" customWidth="1"/>
    <col min="15" max="15" width="42.00390625" style="0" customWidth="1"/>
    <col min="22" max="22" width="35.421875" style="0" customWidth="1"/>
  </cols>
  <sheetData>
    <row r="1" ht="12.75">
      <c r="A1" s="107" t="s">
        <v>178</v>
      </c>
    </row>
    <row r="3" spans="1:23" ht="12.75">
      <c r="A3" s="94" t="s">
        <v>179</v>
      </c>
      <c r="B3" t="s">
        <v>180</v>
      </c>
      <c r="H3" s="94" t="s">
        <v>179</v>
      </c>
      <c r="I3" t="s">
        <v>181</v>
      </c>
      <c r="O3" s="94" t="s">
        <v>179</v>
      </c>
      <c r="P3" t="s">
        <v>182</v>
      </c>
      <c r="V3" s="94" t="s">
        <v>179</v>
      </c>
      <c r="W3" t="s">
        <v>183</v>
      </c>
    </row>
    <row r="4" spans="1:22" ht="13.5" thickBot="1">
      <c r="A4" s="107" t="str">
        <f>'CAC &amp; HP Use &amp; Savings'!A18</f>
        <v>Base Case FAF Central AC Use</v>
      </c>
      <c r="H4" s="107" t="str">
        <f>'CAC &amp; HP Use &amp; Savings'!A55</f>
        <v>Base Case Heat Pump Space Heating Use</v>
      </c>
      <c r="O4" s="107"/>
      <c r="V4" s="107"/>
    </row>
    <row r="5" spans="1:27" ht="13.5" thickBot="1">
      <c r="A5" s="499" t="str">
        <f>'CAC &amp; HP Use &amp; Savings'!A19</f>
        <v>Annual Space Cooling Use (kWh/yr) w/SEER</v>
      </c>
      <c r="B5" s="501"/>
      <c r="C5" s="109">
        <f>'CAC &amp; HP Use &amp; Savings'!C19</f>
        <v>6.4350000000000005</v>
      </c>
      <c r="D5" s="110"/>
      <c r="E5" s="110"/>
      <c r="F5" s="108"/>
      <c r="H5" s="499" t="s">
        <v>184</v>
      </c>
      <c r="I5" s="501"/>
      <c r="J5" s="109">
        <f>'CAC &amp; HP Use &amp; Savings'!C19</f>
        <v>6.4350000000000005</v>
      </c>
      <c r="K5" s="110"/>
      <c r="L5" s="110"/>
      <c r="M5" s="108"/>
      <c r="O5" s="499" t="s">
        <v>185</v>
      </c>
      <c r="P5" s="500"/>
      <c r="Q5" s="500"/>
      <c r="R5" s="500"/>
      <c r="S5" s="500"/>
      <c r="T5" s="501"/>
      <c r="V5" s="499" t="s">
        <v>185</v>
      </c>
      <c r="W5" s="500"/>
      <c r="X5" s="500"/>
      <c r="Y5" s="500"/>
      <c r="Z5" s="500"/>
      <c r="AA5" s="501"/>
    </row>
    <row r="6" spans="1:27" ht="13.5" thickBot="1">
      <c r="A6" s="111" t="str">
        <f>'CAC &amp; HP Use &amp; Savings'!A20</f>
        <v>Building Type</v>
      </c>
      <c r="B6" s="112" t="str">
        <f>'CAC &amp; HP Use &amp; Savings'!B20</f>
        <v>Portland</v>
      </c>
      <c r="C6" s="112" t="str">
        <f>'CAC &amp; HP Use &amp; Savings'!C20</f>
        <v>Seattle</v>
      </c>
      <c r="D6" s="112" t="str">
        <f>'CAC &amp; HP Use &amp; Savings'!D20</f>
        <v>Boise</v>
      </c>
      <c r="E6" s="112" t="str">
        <f>'CAC &amp; HP Use &amp; Savings'!E20</f>
        <v>Spokane</v>
      </c>
      <c r="F6" s="113" t="str">
        <f>'CAC &amp; HP Use &amp; Savings'!F20</f>
        <v>Missoula</v>
      </c>
      <c r="H6" s="111" t="str">
        <f>'CAC &amp; HP Use &amp; Savings'!A27</f>
        <v>Building Type</v>
      </c>
      <c r="I6" s="112" t="str">
        <f>'CAC &amp; HP Use &amp; Savings'!B27</f>
        <v>Portland</v>
      </c>
      <c r="J6" s="112" t="str">
        <f>'CAC &amp; HP Use &amp; Savings'!C27</f>
        <v>Seattle</v>
      </c>
      <c r="K6" s="112" t="str">
        <f>'CAC &amp; HP Use &amp; Savings'!D27</f>
        <v>Boise</v>
      </c>
      <c r="L6" s="112" t="str">
        <f>'CAC &amp; HP Use &amp; Savings'!E27</f>
        <v>Spokane</v>
      </c>
      <c r="M6" s="113" t="str">
        <f>'CAC &amp; HP Use &amp; Savings'!F27</f>
        <v>Missoula</v>
      </c>
      <c r="O6" s="111" t="s">
        <v>186</v>
      </c>
      <c r="P6" s="112" t="s">
        <v>187</v>
      </c>
      <c r="Q6" s="112" t="s">
        <v>188</v>
      </c>
      <c r="R6" s="112" t="s">
        <v>189</v>
      </c>
      <c r="S6" s="112" t="s">
        <v>190</v>
      </c>
      <c r="T6" s="112" t="s">
        <v>191</v>
      </c>
      <c r="V6" s="111" t="s">
        <v>186</v>
      </c>
      <c r="W6" s="112" t="s">
        <v>187</v>
      </c>
      <c r="X6" s="112" t="s">
        <v>188</v>
      </c>
      <c r="Y6" s="112" t="s">
        <v>189</v>
      </c>
      <c r="Z6" s="112" t="s">
        <v>190</v>
      </c>
      <c r="AA6" s="112" t="s">
        <v>191</v>
      </c>
    </row>
    <row r="7" spans="1:27" ht="12.75">
      <c r="A7" s="114" t="s">
        <v>192</v>
      </c>
      <c r="B7" s="115">
        <f>'CAC &amp; HP Use &amp; Savings'!B21</f>
        <v>1149.1854134735365</v>
      </c>
      <c r="C7" s="115">
        <f>'CAC &amp; HP Use &amp; Savings'!C21</f>
        <v>1074.8076456876454</v>
      </c>
      <c r="D7" s="115">
        <f>'CAC &amp; HP Use &amp; Savings'!D21</f>
        <v>2209.266573426573</v>
      </c>
      <c r="E7" s="115">
        <f>'CAC &amp; HP Use &amp; Savings'!E21</f>
        <v>1527.07282051282</v>
      </c>
      <c r="F7" s="115">
        <f>'CAC &amp; HP Use &amp; Savings'!F21</f>
        <v>1402.7895766428999</v>
      </c>
      <c r="H7" s="114" t="s">
        <v>192</v>
      </c>
      <c r="I7" s="115">
        <f>'CAC &amp; HP Use &amp; Savings'!B21</f>
        <v>1149.1854134735365</v>
      </c>
      <c r="J7" s="115">
        <f>'CAC &amp; HP Use &amp; Savings'!C21</f>
        <v>1074.8076456876454</v>
      </c>
      <c r="K7" s="115">
        <f>'CAC &amp; HP Use &amp; Savings'!D21</f>
        <v>2209.266573426573</v>
      </c>
      <c r="L7" s="115">
        <f>'CAC &amp; HP Use &amp; Savings'!E21</f>
        <v>1527.07282051282</v>
      </c>
      <c r="M7" s="115">
        <f>'CAC &amp; HP Use &amp; Savings'!F21</f>
        <v>1402.7895766428999</v>
      </c>
      <c r="O7" s="114" t="s">
        <v>192</v>
      </c>
      <c r="P7" s="115">
        <v>0</v>
      </c>
      <c r="Q7" s="115">
        <v>0</v>
      </c>
      <c r="R7" s="115">
        <v>0</v>
      </c>
      <c r="S7" s="115">
        <v>0</v>
      </c>
      <c r="T7" s="115">
        <v>0</v>
      </c>
      <c r="V7" s="114" t="s">
        <v>192</v>
      </c>
      <c r="W7" s="115"/>
      <c r="X7" s="115">
        <v>0</v>
      </c>
      <c r="Y7" s="115">
        <v>0</v>
      </c>
      <c r="Z7" s="115">
        <v>0</v>
      </c>
      <c r="AA7" s="115">
        <v>0</v>
      </c>
    </row>
    <row r="8" spans="1:27" ht="12.75">
      <c r="A8" s="116" t="s">
        <v>193</v>
      </c>
      <c r="B8" s="117">
        <f>'CAC &amp; HP Use &amp; Savings'!B22</f>
        <v>1512.370888370888</v>
      </c>
      <c r="C8" s="117">
        <f>'CAC &amp; HP Use &amp; Savings'!C22</f>
        <v>1137.2908572908573</v>
      </c>
      <c r="D8" s="117">
        <f>'CAC &amp; HP Use &amp; Savings'!D22</f>
        <v>275.3586710851667</v>
      </c>
      <c r="E8" s="117">
        <f>'CAC &amp; HP Use &amp; Savings'!E22</f>
        <v>1842.260554260554</v>
      </c>
      <c r="F8" s="117">
        <f>'CAC &amp; HP Use &amp; Savings'!F22</f>
        <v>1765.4369334369333</v>
      </c>
      <c r="H8" s="116" t="s">
        <v>193</v>
      </c>
      <c r="I8" s="115">
        <f>'CAC &amp; HP Use &amp; Savings'!B22</f>
        <v>1512.370888370888</v>
      </c>
      <c r="J8" s="115">
        <f>'CAC &amp; HP Use &amp; Savings'!C22</f>
        <v>1137.2908572908573</v>
      </c>
      <c r="K8" s="115">
        <f>'CAC &amp; HP Use &amp; Savings'!D22</f>
        <v>275.3586710851667</v>
      </c>
      <c r="L8" s="115">
        <f>'CAC &amp; HP Use &amp; Savings'!E22</f>
        <v>1842.260554260554</v>
      </c>
      <c r="M8" s="115">
        <f>'CAC &amp; HP Use &amp; Savings'!F22</f>
        <v>1765.4369334369333</v>
      </c>
      <c r="O8" s="116" t="s">
        <v>193</v>
      </c>
      <c r="P8" s="115">
        <v>0</v>
      </c>
      <c r="Q8" s="115">
        <v>0</v>
      </c>
      <c r="R8" s="115">
        <v>0</v>
      </c>
      <c r="S8" s="115">
        <v>0</v>
      </c>
      <c r="T8" s="115">
        <v>0</v>
      </c>
      <c r="V8" s="116" t="s">
        <v>193</v>
      </c>
      <c r="W8" s="115">
        <v>0</v>
      </c>
      <c r="X8" s="115">
        <v>0</v>
      </c>
      <c r="Y8" s="115">
        <v>0</v>
      </c>
      <c r="Z8" s="115">
        <v>0</v>
      </c>
      <c r="AA8" s="115">
        <v>0</v>
      </c>
    </row>
    <row r="9" spans="1:27" ht="12.75">
      <c r="A9" s="116" t="s">
        <v>194</v>
      </c>
      <c r="B9" s="117">
        <f>'CAC &amp; HP Use &amp; Savings'!B23</f>
        <v>1645.6370938298649</v>
      </c>
      <c r="C9" s="117">
        <f>'CAC &amp; HP Use &amp; Savings'!C23</f>
        <v>1325.7655329944484</v>
      </c>
      <c r="D9" s="117">
        <f>'CAC &amp; HP Use &amp; Savings'!D23</f>
        <v>2527.6659083888</v>
      </c>
      <c r="E9" s="117">
        <f>'CAC &amp; HP Use &amp; Savings'!E23</f>
        <v>1806.2534520365843</v>
      </c>
      <c r="F9" s="117">
        <f>'CAC &amp; HP Use &amp; Savings'!F23</f>
        <v>1659.2486496100953</v>
      </c>
      <c r="H9" s="116" t="s">
        <v>194</v>
      </c>
      <c r="I9" s="115">
        <f>'CAC &amp; HP Use &amp; Savings'!B23</f>
        <v>1645.6370938298649</v>
      </c>
      <c r="J9" s="115">
        <f>'CAC &amp; HP Use &amp; Savings'!C23</f>
        <v>1325.7655329944484</v>
      </c>
      <c r="K9" s="115">
        <f>'CAC &amp; HP Use &amp; Savings'!D23</f>
        <v>2527.6659083888</v>
      </c>
      <c r="L9" s="115">
        <f>'CAC &amp; HP Use &amp; Savings'!E23</f>
        <v>1806.2534520365843</v>
      </c>
      <c r="M9" s="115">
        <f>'CAC &amp; HP Use &amp; Savings'!F23</f>
        <v>1659.2486496100953</v>
      </c>
      <c r="O9" s="116" t="s">
        <v>194</v>
      </c>
      <c r="P9" s="115">
        <v>0</v>
      </c>
      <c r="Q9" s="115">
        <v>0</v>
      </c>
      <c r="R9" s="115">
        <v>0</v>
      </c>
      <c r="S9" s="115">
        <v>0</v>
      </c>
      <c r="T9" s="115">
        <v>0</v>
      </c>
      <c r="V9" s="116" t="s">
        <v>194</v>
      </c>
      <c r="W9" s="115">
        <v>0</v>
      </c>
      <c r="X9" s="115">
        <v>0</v>
      </c>
      <c r="Y9" s="115">
        <v>0</v>
      </c>
      <c r="Z9" s="115">
        <v>0</v>
      </c>
      <c r="AA9" s="115">
        <v>0</v>
      </c>
    </row>
    <row r="12" spans="1:22" ht="13.5" thickBot="1">
      <c r="A12" s="107" t="s">
        <v>195</v>
      </c>
      <c r="H12" s="107" t="str">
        <f>'CAC &amp; HP Use &amp; Savings'!A55</f>
        <v>Base Case Heat Pump Space Heating Use</v>
      </c>
      <c r="O12" s="107"/>
      <c r="V12" s="107"/>
    </row>
    <row r="13" spans="1:27" ht="13.5" thickBot="1">
      <c r="A13" s="499" t="str">
        <f>'CAC &amp; HP Use &amp; Savings'!A48:G48</f>
        <v>Annual Space Heating Use (kWh/yr) w/FAF</v>
      </c>
      <c r="B13" s="500"/>
      <c r="C13" s="500"/>
      <c r="D13" s="500"/>
      <c r="E13" s="500"/>
      <c r="F13" s="501"/>
      <c r="H13" s="499" t="s">
        <v>196</v>
      </c>
      <c r="I13" s="500"/>
      <c r="J13" s="109">
        <f>'CAC &amp; HP Use &amp; Savings'!C56</f>
        <v>5.59125</v>
      </c>
      <c r="K13" s="110"/>
      <c r="L13" s="110"/>
      <c r="M13" s="108"/>
      <c r="O13" s="499" t="s">
        <v>197</v>
      </c>
      <c r="P13" s="500"/>
      <c r="Q13" s="500"/>
      <c r="R13" s="500"/>
      <c r="S13" s="500"/>
      <c r="T13" s="501"/>
      <c r="V13" s="499" t="s">
        <v>198</v>
      </c>
      <c r="W13" s="500"/>
      <c r="X13" s="500"/>
      <c r="Y13" s="500"/>
      <c r="Z13" s="500"/>
      <c r="AA13" s="501"/>
    </row>
    <row r="14" spans="1:27" ht="13.5" thickBot="1">
      <c r="A14" s="111" t="str">
        <f>'CAC &amp; HP Use &amp; Savings'!A49:G49</f>
        <v>Building Type</v>
      </c>
      <c r="B14" s="112" t="str">
        <f>'CAC &amp; HP Use &amp; Savings'!B49:H49</f>
        <v>Portland</v>
      </c>
      <c r="C14" s="112" t="str">
        <f>'CAC &amp; HP Use &amp; Savings'!C49:I49</f>
        <v>Seattle</v>
      </c>
      <c r="D14" s="112" t="str">
        <f>'CAC &amp; HP Use &amp; Savings'!D49:J49</f>
        <v>Boise</v>
      </c>
      <c r="E14" s="112" t="str">
        <f>'CAC &amp; HP Use &amp; Savings'!E49:L49</f>
        <v>Spokane</v>
      </c>
      <c r="F14" s="113" t="str">
        <f>'CAC &amp; HP Use &amp; Savings'!F49:L49</f>
        <v>Missoula</v>
      </c>
      <c r="H14" s="111" t="str">
        <f>'CAC &amp; HP Use &amp; Savings'!A65</f>
        <v>Building Type</v>
      </c>
      <c r="I14" s="112" t="str">
        <f>'CAC &amp; HP Use &amp; Savings'!B65</f>
        <v>Portland</v>
      </c>
      <c r="J14" s="112" t="str">
        <f>'CAC &amp; HP Use &amp; Savings'!C65</f>
        <v>Seattle</v>
      </c>
      <c r="K14" s="112" t="str">
        <f>'CAC &amp; HP Use &amp; Savings'!D65</f>
        <v>Boise</v>
      </c>
      <c r="L14" s="112" t="str">
        <f>'CAC &amp; HP Use &amp; Savings'!E65</f>
        <v>Spokane</v>
      </c>
      <c r="M14" s="112" t="str">
        <f>'CAC &amp; HP Use &amp; Savings'!F65</f>
        <v>Missoula</v>
      </c>
      <c r="O14" s="111" t="s">
        <v>186</v>
      </c>
      <c r="P14" s="112" t="s">
        <v>187</v>
      </c>
      <c r="Q14" s="112" t="s">
        <v>188</v>
      </c>
      <c r="R14" s="112" t="s">
        <v>189</v>
      </c>
      <c r="S14" s="112" t="s">
        <v>190</v>
      </c>
      <c r="T14" s="112" t="s">
        <v>191</v>
      </c>
      <c r="V14" s="111" t="s">
        <v>186</v>
      </c>
      <c r="W14" s="112" t="s">
        <v>187</v>
      </c>
      <c r="X14" s="112" t="s">
        <v>188</v>
      </c>
      <c r="Y14" s="112" t="s">
        <v>189</v>
      </c>
      <c r="Z14" s="112" t="s">
        <v>190</v>
      </c>
      <c r="AA14" s="112" t="s">
        <v>191</v>
      </c>
    </row>
    <row r="15" spans="1:27" ht="12.75">
      <c r="A15" s="114" t="s">
        <v>192</v>
      </c>
      <c r="B15" s="115">
        <f>'CAC &amp; HP Use &amp; Savings'!B50</f>
        <v>6980.914015431743</v>
      </c>
      <c r="C15" s="115">
        <f>'CAC &amp; HP Use &amp; Savings'!C50</f>
        <v>7995.787801715284</v>
      </c>
      <c r="D15" s="115">
        <f>'CAC &amp; HP Use &amp; Savings'!D50</f>
        <v>10240.559380925375</v>
      </c>
      <c r="E15" s="115">
        <f>'CAC &amp; HP Use &amp; Savings'!E50</f>
        <v>12004.308478876215</v>
      </c>
      <c r="F15" s="115">
        <f>'CAC &amp; HP Use &amp; Savings'!F50</f>
        <v>14147.051368372608</v>
      </c>
      <c r="H15" s="114" t="s">
        <v>192</v>
      </c>
      <c r="I15" s="115">
        <f>'CAC &amp; HP Use &amp; Savings'!B58</f>
        <v>4261.276017825806</v>
      </c>
      <c r="J15" s="115">
        <f>'CAC &amp; HP Use &amp; Savings'!C58</f>
        <v>4927.703822183868</v>
      </c>
      <c r="K15" s="115">
        <f>'CAC &amp; HP Use &amp; Savings'!D58</f>
        <v>7057.605970437339</v>
      </c>
      <c r="L15" s="115">
        <f>'CAC &amp; HP Use &amp; Savings'!E58</f>
        <v>8273.149545843713</v>
      </c>
      <c r="M15" s="115">
        <f>'CAC &amp; HP Use &amp; Savings'!F58</f>
        <v>10188.085946142472</v>
      </c>
      <c r="O15" s="114" t="s">
        <v>192</v>
      </c>
      <c r="P15" s="115">
        <f>'CAC &amp; HP Use &amp; Savings'!B50</f>
        <v>6980.914015431743</v>
      </c>
      <c r="Q15" s="115">
        <f>'CAC &amp; HP Use &amp; Savings'!C50</f>
        <v>7995.787801715284</v>
      </c>
      <c r="R15" s="115">
        <f>'CAC &amp; HP Use &amp; Savings'!D50</f>
        <v>10240.559380925375</v>
      </c>
      <c r="S15" s="115">
        <f>'CAC &amp; HP Use &amp; Savings'!E50</f>
        <v>12004.308478876215</v>
      </c>
      <c r="T15" s="115">
        <f>'CAC &amp; HP Use &amp; Savings'!F50</f>
        <v>14147.051368372608</v>
      </c>
      <c r="V15" s="114" t="s">
        <v>192</v>
      </c>
      <c r="W15" s="115">
        <f>'CAC &amp; HP Use &amp; Savings'!B42</f>
        <v>5235.685511573807</v>
      </c>
      <c r="X15" s="115">
        <f>'CAC &amp; HP Use &amp; Savings'!C42</f>
        <v>5996.8408512864635</v>
      </c>
      <c r="Y15" s="115">
        <f>'CAC &amp; HP Use &amp; Savings'!D42</f>
        <v>7680.419535694032</v>
      </c>
      <c r="Z15" s="115">
        <f>'CAC &amp; HP Use &amp; Savings'!E42</f>
        <v>9003.231359157162</v>
      </c>
      <c r="AA15" s="115">
        <f>'CAC &amp; HP Use &amp; Savings'!F42</f>
        <v>10610.288526279455</v>
      </c>
    </row>
    <row r="16" spans="1:27" ht="12.75">
      <c r="A16" s="116" t="s">
        <v>193</v>
      </c>
      <c r="B16" s="115">
        <f>'CAC &amp; HP Use &amp; Savings'!B51</f>
        <v>9575.266224836303</v>
      </c>
      <c r="C16" s="115">
        <f>'CAC &amp; HP Use &amp; Savings'!C51</f>
        <v>10967.916221069905</v>
      </c>
      <c r="D16" s="115">
        <f>'CAC &amp; HP Use &amp; Savings'!D51</f>
        <v>2.9537486715674492</v>
      </c>
      <c r="E16" s="115">
        <f>'CAC &amp; HP Use &amp; Savings'!E51</f>
        <v>16527.05061305407</v>
      </c>
      <c r="F16" s="115">
        <f>'CAC &amp; HP Use &amp; Savings'!F51</f>
        <v>19589.93012947885</v>
      </c>
      <c r="H16" s="116" t="s">
        <v>193</v>
      </c>
      <c r="I16" s="115">
        <f>'CAC &amp; HP Use &amp; Savings'!B59</f>
        <v>5844.9154706669</v>
      </c>
      <c r="J16" s="115">
        <f>'CAC &amp; HP Use &amp; Savings'!C59</f>
        <v>6759.38932150805</v>
      </c>
      <c r="K16" s="115">
        <f>'CAC &amp; HP Use &amp; Savings'!D59</f>
        <v>9704.389003629332</v>
      </c>
      <c r="L16" s="115">
        <f>'CAC &amp; HP Use &amp; Savings'!E59</f>
        <v>11390.140591115865</v>
      </c>
      <c r="M16" s="115">
        <f>'CAC &amp; HP Use &amp; Savings'!F59</f>
        <v>14107.80852073879</v>
      </c>
      <c r="O16" s="116" t="s">
        <v>193</v>
      </c>
      <c r="P16" s="115">
        <f>'CAC &amp; HP Use &amp; Savings'!B51</f>
        <v>9575.266224836303</v>
      </c>
      <c r="Q16" s="115">
        <f>'CAC &amp; HP Use &amp; Savings'!C51</f>
        <v>10967.916221069905</v>
      </c>
      <c r="R16" s="115">
        <f>'CAC &amp; HP Use &amp; Savings'!D51</f>
        <v>2.9537486715674492</v>
      </c>
      <c r="S16" s="115">
        <f>'CAC &amp; HP Use &amp; Savings'!E51</f>
        <v>16527.05061305407</v>
      </c>
      <c r="T16" s="115">
        <f>'CAC &amp; HP Use &amp; Savings'!F51</f>
        <v>19589.93012947885</v>
      </c>
      <c r="V16" s="116" t="s">
        <v>193</v>
      </c>
      <c r="W16" s="115">
        <f>'CAC &amp; HP Use &amp; Savings'!B43</f>
        <v>7181.449668627228</v>
      </c>
      <c r="X16" s="115">
        <f>'CAC &amp; HP Use &amp; Savings'!C43</f>
        <v>8225.937165802428</v>
      </c>
      <c r="Y16" s="115">
        <f>'CAC &amp; HP Use &amp; Savings'!D43</f>
        <v>10560.77361043584</v>
      </c>
      <c r="Z16" s="115">
        <f>'CAC &amp; HP Use &amp; Savings'!E43</f>
        <v>12395.287959790552</v>
      </c>
      <c r="AA16" s="115">
        <f>'CAC &amp; HP Use &amp; Savings'!F43</f>
        <v>14692.447597109136</v>
      </c>
    </row>
    <row r="17" spans="1:27" ht="12.75">
      <c r="A17" s="116" t="s">
        <v>194</v>
      </c>
      <c r="B17" s="115">
        <f>'CAC &amp; HP Use &amp; Savings'!B52</f>
        <v>6015.607309760844</v>
      </c>
      <c r="C17" s="115">
        <f>'CAC &amp; HP Use &amp; Savings'!C52</f>
        <v>6536.879734756624</v>
      </c>
      <c r="D17" s="115">
        <f>'CAC &amp; HP Use &amp; Savings'!D52</f>
        <v>8633.214956509459</v>
      </c>
      <c r="E17" s="115">
        <f>'CAC &amp; HP Use &amp; Savings'!E52</f>
        <v>10321.332988993865</v>
      </c>
      <c r="F17" s="115">
        <f>'CAC &amp; HP Use &amp; Savings'!F52</f>
        <v>12255.594624863314</v>
      </c>
      <c r="H17" s="116" t="s">
        <v>194</v>
      </c>
      <c r="I17" s="115">
        <f>'CAC &amp; HP Use &amp; Savings'!B60</f>
        <v>3672.035367442658</v>
      </c>
      <c r="J17" s="115">
        <f>'CAC &amp; HP Use &amp; Savings'!C60</f>
        <v>4028.597062969367</v>
      </c>
      <c r="K17" s="115">
        <f>'CAC &amp; HP Use &amp; Savings'!D60</f>
        <v>5949.853631494126</v>
      </c>
      <c r="L17" s="115">
        <f>'CAC &amp; HP Use &amp; Savings'!E60</f>
        <v>7113.273661756993</v>
      </c>
      <c r="M17" s="115">
        <f>'CAC &amp; HP Use &amp; Savings'!F60</f>
        <v>8825.941753369942</v>
      </c>
      <c r="O17" s="116" t="s">
        <v>194</v>
      </c>
      <c r="P17" s="115">
        <f>'CAC &amp; HP Use &amp; Savings'!B52</f>
        <v>6015.607309760844</v>
      </c>
      <c r="Q17" s="115">
        <f>'CAC &amp; HP Use &amp; Savings'!C52</f>
        <v>6536.879734756624</v>
      </c>
      <c r="R17" s="115">
        <f>'CAC &amp; HP Use &amp; Savings'!D52</f>
        <v>8633.214956509459</v>
      </c>
      <c r="S17" s="115">
        <f>'CAC &amp; HP Use &amp; Savings'!E52</f>
        <v>10321.332988993865</v>
      </c>
      <c r="T17" s="115">
        <f>'CAC &amp; HP Use &amp; Savings'!F52</f>
        <v>12255.594624863314</v>
      </c>
      <c r="V17" s="116" t="s">
        <v>194</v>
      </c>
      <c r="W17" s="115">
        <f>'CAC &amp; HP Use &amp; Savings'!B44</f>
        <v>4992.9540671015</v>
      </c>
      <c r="X17" s="115">
        <f>'CAC &amp; HP Use &amp; Savings'!C44</f>
        <v>5425.610179847998</v>
      </c>
      <c r="Y17" s="115">
        <f>'CAC &amp; HP Use &amp; Savings'!D44</f>
        <v>7165.56841390285</v>
      </c>
      <c r="Z17" s="115">
        <f>'CAC &amp; HP Use &amp; Savings'!E44</f>
        <v>8566.706380864907</v>
      </c>
      <c r="AA17" s="115">
        <f>'CAC &amp; HP Use &amp; Savings'!F44</f>
        <v>10172.14353863655</v>
      </c>
    </row>
    <row r="20" spans="1:22" ht="13.5" thickBot="1">
      <c r="A20" s="107" t="s">
        <v>199</v>
      </c>
      <c r="H20" s="107" t="s">
        <v>200</v>
      </c>
      <c r="O20" s="107" t="s">
        <v>199</v>
      </c>
      <c r="V20" s="107" t="s">
        <v>199</v>
      </c>
    </row>
    <row r="21" spans="1:27" ht="13.5" thickBot="1">
      <c r="A21" s="499" t="s">
        <v>201</v>
      </c>
      <c r="B21" s="500"/>
      <c r="C21" s="500"/>
      <c r="D21" s="500"/>
      <c r="E21" s="500"/>
      <c r="F21" s="501"/>
      <c r="H21" s="499" t="s">
        <v>201</v>
      </c>
      <c r="I21" s="500"/>
      <c r="J21" s="500"/>
      <c r="K21" s="500"/>
      <c r="L21" s="500"/>
      <c r="M21" s="501"/>
      <c r="O21" s="499" t="s">
        <v>201</v>
      </c>
      <c r="P21" s="500"/>
      <c r="Q21" s="500"/>
      <c r="R21" s="500"/>
      <c r="S21" s="500"/>
      <c r="T21" s="501"/>
      <c r="V21" s="499" t="s">
        <v>201</v>
      </c>
      <c r="W21" s="500"/>
      <c r="X21" s="500"/>
      <c r="Y21" s="500"/>
      <c r="Z21" s="500"/>
      <c r="AA21" s="501"/>
    </row>
    <row r="22" spans="1:27" ht="13.5" thickBot="1">
      <c r="A22" s="111" t="s">
        <v>186</v>
      </c>
      <c r="B22" s="112" t="s">
        <v>187</v>
      </c>
      <c r="C22" s="112" t="s">
        <v>188</v>
      </c>
      <c r="D22" s="112" t="s">
        <v>189</v>
      </c>
      <c r="E22" s="112" t="s">
        <v>190</v>
      </c>
      <c r="F22" s="112" t="s">
        <v>191</v>
      </c>
      <c r="H22" s="111" t="s">
        <v>186</v>
      </c>
      <c r="I22" s="112" t="s">
        <v>187</v>
      </c>
      <c r="J22" s="112" t="s">
        <v>188</v>
      </c>
      <c r="K22" s="112" t="s">
        <v>189</v>
      </c>
      <c r="L22" s="112" t="s">
        <v>190</v>
      </c>
      <c r="M22" s="112" t="s">
        <v>191</v>
      </c>
      <c r="O22" s="111" t="s">
        <v>186</v>
      </c>
      <c r="P22" s="112" t="s">
        <v>187</v>
      </c>
      <c r="Q22" s="112" t="s">
        <v>188</v>
      </c>
      <c r="R22" s="112" t="s">
        <v>189</v>
      </c>
      <c r="S22" s="112" t="s">
        <v>190</v>
      </c>
      <c r="T22" s="112" t="s">
        <v>191</v>
      </c>
      <c r="V22" s="111" t="s">
        <v>186</v>
      </c>
      <c r="W22" s="112" t="s">
        <v>187</v>
      </c>
      <c r="X22" s="112" t="s">
        <v>188</v>
      </c>
      <c r="Y22" s="112" t="s">
        <v>189</v>
      </c>
      <c r="Z22" s="112" t="s">
        <v>190</v>
      </c>
      <c r="AA22" s="112" t="s">
        <v>191</v>
      </c>
    </row>
    <row r="23" spans="1:27" ht="12.75">
      <c r="A23" s="114" t="s">
        <v>192</v>
      </c>
      <c r="B23" s="115">
        <f aca="true" t="shared" si="0" ref="B23:F25">B7+B15</f>
        <v>8130.09942890528</v>
      </c>
      <c r="C23" s="115">
        <f t="shared" si="0"/>
        <v>9070.59544740293</v>
      </c>
      <c r="D23" s="115">
        <f t="shared" si="0"/>
        <v>12449.825954351949</v>
      </c>
      <c r="E23" s="115">
        <f t="shared" si="0"/>
        <v>13531.381299389035</v>
      </c>
      <c r="F23" s="115">
        <f t="shared" si="0"/>
        <v>15549.840945015507</v>
      </c>
      <c r="H23" s="114" t="s">
        <v>192</v>
      </c>
      <c r="I23" s="115">
        <f aca="true" t="shared" si="1" ref="I23:M25">I7+I15</f>
        <v>5410.461431299343</v>
      </c>
      <c r="J23" s="115">
        <f t="shared" si="1"/>
        <v>6002.511467871514</v>
      </c>
      <c r="K23" s="115">
        <f t="shared" si="1"/>
        <v>9266.872543863912</v>
      </c>
      <c r="L23" s="115">
        <f t="shared" si="1"/>
        <v>9800.222366356533</v>
      </c>
      <c r="M23" s="115">
        <f t="shared" si="1"/>
        <v>11590.87552278537</v>
      </c>
      <c r="O23" s="114" t="s">
        <v>192</v>
      </c>
      <c r="P23" s="115">
        <f aca="true" t="shared" si="2" ref="P23:T25">P15+P7</f>
        <v>6980.914015431743</v>
      </c>
      <c r="Q23" s="115">
        <f t="shared" si="2"/>
        <v>7995.787801715284</v>
      </c>
      <c r="R23" s="115">
        <f t="shared" si="2"/>
        <v>10240.559380925375</v>
      </c>
      <c r="S23" s="115">
        <f t="shared" si="2"/>
        <v>12004.308478876215</v>
      </c>
      <c r="T23" s="115">
        <f t="shared" si="2"/>
        <v>14147.051368372608</v>
      </c>
      <c r="V23" s="114" t="s">
        <v>192</v>
      </c>
      <c r="W23" s="115">
        <f aca="true" t="shared" si="3" ref="W23:AA25">W15+W7</f>
        <v>5235.685511573807</v>
      </c>
      <c r="X23" s="115">
        <f t="shared" si="3"/>
        <v>5996.8408512864635</v>
      </c>
      <c r="Y23" s="115">
        <f t="shared" si="3"/>
        <v>7680.419535694032</v>
      </c>
      <c r="Z23" s="115">
        <f t="shared" si="3"/>
        <v>9003.231359157162</v>
      </c>
      <c r="AA23" s="115">
        <f t="shared" si="3"/>
        <v>10610.288526279455</v>
      </c>
    </row>
    <row r="24" spans="1:27" ht="12.75">
      <c r="A24" s="116" t="s">
        <v>193</v>
      </c>
      <c r="B24" s="115">
        <f t="shared" si="0"/>
        <v>11087.63711320719</v>
      </c>
      <c r="C24" s="115">
        <f t="shared" si="0"/>
        <v>12105.207078360763</v>
      </c>
      <c r="D24" s="115">
        <f t="shared" si="0"/>
        <v>278.31241975673413</v>
      </c>
      <c r="E24" s="115">
        <f t="shared" si="0"/>
        <v>18369.311167314623</v>
      </c>
      <c r="F24" s="115">
        <f t="shared" si="0"/>
        <v>21355.367062915782</v>
      </c>
      <c r="H24" s="116" t="s">
        <v>193</v>
      </c>
      <c r="I24" s="115">
        <f t="shared" si="1"/>
        <v>7357.286359037787</v>
      </c>
      <c r="J24" s="115">
        <f t="shared" si="1"/>
        <v>7896.680178798907</v>
      </c>
      <c r="K24" s="115">
        <f t="shared" si="1"/>
        <v>9979.7476747145</v>
      </c>
      <c r="L24" s="115">
        <f t="shared" si="1"/>
        <v>13232.40114537642</v>
      </c>
      <c r="M24" s="115">
        <f t="shared" si="1"/>
        <v>15873.245454175723</v>
      </c>
      <c r="O24" s="116" t="s">
        <v>193</v>
      </c>
      <c r="P24" s="115">
        <f t="shared" si="2"/>
        <v>9575.266224836303</v>
      </c>
      <c r="Q24" s="115">
        <f t="shared" si="2"/>
        <v>10967.916221069905</v>
      </c>
      <c r="R24" s="115">
        <f t="shared" si="2"/>
        <v>2.9537486715674492</v>
      </c>
      <c r="S24" s="115">
        <f t="shared" si="2"/>
        <v>16527.05061305407</v>
      </c>
      <c r="T24" s="115">
        <f t="shared" si="2"/>
        <v>19589.93012947885</v>
      </c>
      <c r="V24" s="116" t="s">
        <v>193</v>
      </c>
      <c r="W24" s="115">
        <f t="shared" si="3"/>
        <v>7181.449668627228</v>
      </c>
      <c r="X24" s="115">
        <f t="shared" si="3"/>
        <v>8225.937165802428</v>
      </c>
      <c r="Y24" s="115">
        <f t="shared" si="3"/>
        <v>10560.77361043584</v>
      </c>
      <c r="Z24" s="115">
        <f t="shared" si="3"/>
        <v>12395.287959790552</v>
      </c>
      <c r="AA24" s="115">
        <f t="shared" si="3"/>
        <v>14692.447597109136</v>
      </c>
    </row>
    <row r="25" spans="1:27" ht="12.75">
      <c r="A25" s="116" t="s">
        <v>194</v>
      </c>
      <c r="B25" s="115">
        <f t="shared" si="0"/>
        <v>7661.244403590709</v>
      </c>
      <c r="C25" s="115">
        <f t="shared" si="0"/>
        <v>7862.645267751072</v>
      </c>
      <c r="D25" s="115">
        <f t="shared" si="0"/>
        <v>11160.88086489826</v>
      </c>
      <c r="E25" s="115">
        <f t="shared" si="0"/>
        <v>12127.58644103045</v>
      </c>
      <c r="F25" s="115">
        <f t="shared" si="0"/>
        <v>13914.84327447341</v>
      </c>
      <c r="H25" s="116" t="s">
        <v>194</v>
      </c>
      <c r="I25" s="115">
        <f t="shared" si="1"/>
        <v>5317.672461272523</v>
      </c>
      <c r="J25" s="115">
        <f t="shared" si="1"/>
        <v>5354.362595963816</v>
      </c>
      <c r="K25" s="115">
        <f t="shared" si="1"/>
        <v>8477.519539882926</v>
      </c>
      <c r="L25" s="115">
        <f t="shared" si="1"/>
        <v>8919.527113793578</v>
      </c>
      <c r="M25" s="115">
        <f t="shared" si="1"/>
        <v>10485.190402980037</v>
      </c>
      <c r="O25" s="116" t="s">
        <v>194</v>
      </c>
      <c r="P25" s="115">
        <f t="shared" si="2"/>
        <v>6015.607309760844</v>
      </c>
      <c r="Q25" s="115">
        <f t="shared" si="2"/>
        <v>6536.879734756624</v>
      </c>
      <c r="R25" s="115">
        <f t="shared" si="2"/>
        <v>8633.214956509459</v>
      </c>
      <c r="S25" s="115">
        <f t="shared" si="2"/>
        <v>10321.332988993865</v>
      </c>
      <c r="T25" s="115">
        <f t="shared" si="2"/>
        <v>12255.594624863314</v>
      </c>
      <c r="V25" s="116" t="s">
        <v>194</v>
      </c>
      <c r="W25" s="115">
        <f t="shared" si="3"/>
        <v>4992.9540671015</v>
      </c>
      <c r="X25" s="115">
        <f t="shared" si="3"/>
        <v>5425.610179847998</v>
      </c>
      <c r="Y25" s="115">
        <f t="shared" si="3"/>
        <v>7165.56841390285</v>
      </c>
      <c r="Z25" s="115">
        <f t="shared" si="3"/>
        <v>8566.706380864907</v>
      </c>
      <c r="AA25" s="115">
        <f t="shared" si="3"/>
        <v>10172.14353863655</v>
      </c>
    </row>
    <row r="28" spans="1:23" ht="12.75">
      <c r="A28" s="94"/>
      <c r="H28" s="94"/>
      <c r="O28" s="94"/>
      <c r="V28" s="94" t="s">
        <v>179</v>
      </c>
      <c r="W28" t="s">
        <v>202</v>
      </c>
    </row>
    <row r="29" spans="1:22" ht="13.5" thickBot="1">
      <c r="A29" s="107" t="str">
        <f>'CAC &amp; HP Use &amp; Savings'!A25</f>
        <v>High Efficiency Case Central AC Use</v>
      </c>
      <c r="H29" s="107" t="str">
        <f>A30</f>
        <v>Annual Space Cooling Use (kWh/yr) w/SEER</v>
      </c>
      <c r="O29" s="107" t="s">
        <v>203</v>
      </c>
      <c r="V29" s="107" t="s">
        <v>204</v>
      </c>
    </row>
    <row r="30" spans="1:27" ht="13.5" thickBot="1">
      <c r="A30" s="499" t="str">
        <f>'CAC &amp; HP Use &amp; Savings'!A26</f>
        <v>Annual Space Cooling Use (kWh/yr) w/SEER</v>
      </c>
      <c r="B30" s="500"/>
      <c r="C30" s="499">
        <f>'CAC &amp; HP Use &amp; Savings'!C26</f>
        <v>12</v>
      </c>
      <c r="D30" s="501"/>
      <c r="E30" s="110"/>
      <c r="F30" s="108"/>
      <c r="H30" s="118" t="s">
        <v>205</v>
      </c>
      <c r="I30" s="119"/>
      <c r="J30" s="109">
        <f>'CAC &amp; HP Use &amp; Savings'!C26</f>
        <v>12</v>
      </c>
      <c r="K30" s="110"/>
      <c r="L30" s="110"/>
      <c r="M30" s="108"/>
      <c r="O30" s="499" t="str">
        <f>H30</f>
        <v>Annual Space Cooling Use (kWh/yr) w/SEER =&gt;</v>
      </c>
      <c r="P30" s="500"/>
      <c r="Q30" s="109">
        <f>'CAC &amp; HP Use &amp; Savings'!C26</f>
        <v>12</v>
      </c>
      <c r="R30" s="110"/>
      <c r="S30" s="110"/>
      <c r="T30" s="108"/>
      <c r="V30" s="499" t="str">
        <f>O30</f>
        <v>Annual Space Cooling Use (kWh/yr) w/SEER =&gt;</v>
      </c>
      <c r="W30" s="500"/>
      <c r="X30" s="109">
        <f>'CAC &amp; HP Use &amp; Savings'!C26</f>
        <v>12</v>
      </c>
      <c r="Y30" s="499"/>
      <c r="Z30" s="500"/>
      <c r="AA30" s="109"/>
    </row>
    <row r="31" spans="1:27" ht="13.5" thickBot="1">
      <c r="A31" s="111" t="str">
        <f>'CAC &amp; HP Use &amp; Savings'!A27</f>
        <v>Building Type</v>
      </c>
      <c r="B31" s="112" t="str">
        <f>'CAC &amp; HP Use &amp; Savings'!B27</f>
        <v>Portland</v>
      </c>
      <c r="C31" s="112" t="str">
        <f>'CAC &amp; HP Use &amp; Savings'!C27</f>
        <v>Seattle</v>
      </c>
      <c r="D31" s="112" t="str">
        <f>'CAC &amp; HP Use &amp; Savings'!D27</f>
        <v>Boise</v>
      </c>
      <c r="E31" s="112" t="str">
        <f>'CAC &amp; HP Use &amp; Savings'!E27</f>
        <v>Spokane</v>
      </c>
      <c r="F31" s="112" t="str">
        <f>'CAC &amp; HP Use &amp; Savings'!F27</f>
        <v>Missoula</v>
      </c>
      <c r="H31" s="111" t="str">
        <f aca="true" t="shared" si="4" ref="H31:M31">A31</f>
        <v>Building Type</v>
      </c>
      <c r="I31" s="111" t="str">
        <f t="shared" si="4"/>
        <v>Portland</v>
      </c>
      <c r="J31" s="111" t="str">
        <f t="shared" si="4"/>
        <v>Seattle</v>
      </c>
      <c r="K31" s="111" t="str">
        <f t="shared" si="4"/>
        <v>Boise</v>
      </c>
      <c r="L31" s="111" t="str">
        <f t="shared" si="4"/>
        <v>Spokane</v>
      </c>
      <c r="M31" s="111" t="str">
        <f t="shared" si="4"/>
        <v>Missoula</v>
      </c>
      <c r="O31" s="111" t="str">
        <f>H31</f>
        <v>Building Type</v>
      </c>
      <c r="P31" s="111" t="str">
        <f>I31</f>
        <v>Portland</v>
      </c>
      <c r="Q31" s="111" t="str">
        <f>J31</f>
        <v>Seattle</v>
      </c>
      <c r="R31" s="111" t="str">
        <f>K31</f>
        <v>Boise</v>
      </c>
      <c r="S31" s="111" t="str">
        <f>L31</f>
        <v>Spokane</v>
      </c>
      <c r="T31" s="111" t="str">
        <f>M31</f>
        <v>Missoula</v>
      </c>
      <c r="V31" s="111" t="str">
        <f>O31</f>
        <v>Building Type</v>
      </c>
      <c r="W31" s="111" t="str">
        <f>P31</f>
        <v>Portland</v>
      </c>
      <c r="X31" s="111" t="str">
        <f>Q31</f>
        <v>Seattle</v>
      </c>
      <c r="Y31" s="111" t="str">
        <f>R31</f>
        <v>Boise</v>
      </c>
      <c r="Z31" s="111" t="str">
        <f>S31</f>
        <v>Spokane</v>
      </c>
      <c r="AA31" s="111" t="str">
        <f>T31</f>
        <v>Missoula</v>
      </c>
    </row>
    <row r="32" spans="1:27" ht="12.75">
      <c r="A32" s="114" t="s">
        <v>192</v>
      </c>
      <c r="B32" s="120">
        <f>'CAC &amp; HP Use &amp; Savings'!B28</f>
        <v>1053.4199623507416</v>
      </c>
      <c r="C32" s="120">
        <f>'CAC &amp; HP Use &amp; Savings'!C28</f>
        <v>985.2403418803415</v>
      </c>
      <c r="D32" s="120">
        <f>'CAC &amp; HP Use &amp; Savings'!D28</f>
        <v>2025.161025641025</v>
      </c>
      <c r="E32" s="120">
        <f>'CAC &amp; HP Use &amp; Savings'!E28</f>
        <v>1399.8167521367516</v>
      </c>
      <c r="F32" s="120">
        <f>'CAC &amp; HP Use &amp; Savings'!F28</f>
        <v>1285.8904452559912</v>
      </c>
      <c r="H32" s="114" t="s">
        <v>192</v>
      </c>
      <c r="I32" s="120">
        <f>'CAC &amp; HP Use &amp; Savings'!B28</f>
        <v>1053.4199623507416</v>
      </c>
      <c r="J32" s="120">
        <f>'CAC &amp; HP Use &amp; Savings'!C28</f>
        <v>985.2403418803415</v>
      </c>
      <c r="K32" s="120">
        <f>'CAC &amp; HP Use &amp; Savings'!D28</f>
        <v>2025.161025641025</v>
      </c>
      <c r="L32" s="120">
        <f>'CAC &amp; HP Use &amp; Savings'!E28</f>
        <v>1399.8167521367516</v>
      </c>
      <c r="M32" s="120">
        <f>'CAC &amp; HP Use &amp; Savings'!F28</f>
        <v>1285.8904452559912</v>
      </c>
      <c r="O32" s="114" t="s">
        <v>192</v>
      </c>
      <c r="P32" s="120">
        <f>'CAC &amp; HP Use &amp; Savings'!B28</f>
        <v>1053.4199623507416</v>
      </c>
      <c r="Q32" s="120">
        <f>'CAC &amp; HP Use &amp; Savings'!C28</f>
        <v>985.2403418803415</v>
      </c>
      <c r="R32" s="120">
        <f>'CAC &amp; HP Use &amp; Savings'!D28</f>
        <v>2025.161025641025</v>
      </c>
      <c r="S32" s="120">
        <f>'CAC &amp; HP Use &amp; Savings'!E28</f>
        <v>1399.8167521367516</v>
      </c>
      <c r="T32" s="120">
        <f>'CAC &amp; HP Use &amp; Savings'!F28</f>
        <v>1285.8904452559912</v>
      </c>
      <c r="V32" s="114" t="s">
        <v>192</v>
      </c>
      <c r="W32" s="120">
        <f>'CAC &amp; HP Use &amp; Savings'!B28</f>
        <v>1053.4199623507416</v>
      </c>
      <c r="X32" s="120">
        <f>'CAC &amp; HP Use &amp; Savings'!C28</f>
        <v>985.2403418803415</v>
      </c>
      <c r="Y32" s="120">
        <f>'CAC &amp; HP Use &amp; Savings'!D28</f>
        <v>2025.161025641025</v>
      </c>
      <c r="Z32" s="120">
        <f>'CAC &amp; HP Use &amp; Savings'!E28</f>
        <v>1399.8167521367516</v>
      </c>
      <c r="AA32" s="120">
        <f>'CAC &amp; HP Use &amp; Savings'!F28</f>
        <v>1285.8904452559912</v>
      </c>
    </row>
    <row r="33" spans="1:27" ht="12.75">
      <c r="A33" s="116" t="s">
        <v>193</v>
      </c>
      <c r="B33" s="120">
        <f>'CAC &amp; HP Use &amp; Savings'!B29</f>
        <v>1386.3399810066473</v>
      </c>
      <c r="C33" s="120">
        <f>'CAC &amp; HP Use &amp; Savings'!C29</f>
        <v>1042.5166191832857</v>
      </c>
      <c r="D33" s="120">
        <f>'CAC &amp; HP Use &amp; Savings'!D29</f>
        <v>2362.5773979107303</v>
      </c>
      <c r="E33" s="120">
        <f>'CAC &amp; HP Use &amp; Savings'!E29</f>
        <v>1688.7388414055074</v>
      </c>
      <c r="F33" s="120">
        <f>'CAC &amp; HP Use &amp; Savings'!F29</f>
        <v>1618.3171889838552</v>
      </c>
      <c r="H33" s="116" t="s">
        <v>193</v>
      </c>
      <c r="I33" s="120">
        <f>'CAC &amp; HP Use &amp; Savings'!B29</f>
        <v>1386.3399810066473</v>
      </c>
      <c r="J33" s="120">
        <f>'CAC &amp; HP Use &amp; Savings'!C29</f>
        <v>1042.5166191832857</v>
      </c>
      <c r="K33" s="120">
        <f>'CAC &amp; HP Use &amp; Savings'!D29</f>
        <v>2362.5773979107303</v>
      </c>
      <c r="L33" s="120">
        <f>'CAC &amp; HP Use &amp; Savings'!E29</f>
        <v>1688.7388414055074</v>
      </c>
      <c r="M33" s="120">
        <f>'CAC &amp; HP Use &amp; Savings'!F29</f>
        <v>1618.3171889838552</v>
      </c>
      <c r="O33" s="116" t="s">
        <v>193</v>
      </c>
      <c r="P33" s="120">
        <f>'CAC &amp; HP Use &amp; Savings'!B29</f>
        <v>1386.3399810066473</v>
      </c>
      <c r="Q33" s="120">
        <f>'CAC &amp; HP Use &amp; Savings'!C29</f>
        <v>1042.5166191832857</v>
      </c>
      <c r="R33" s="120">
        <f>'CAC &amp; HP Use &amp; Savings'!D29</f>
        <v>2362.5773979107303</v>
      </c>
      <c r="S33" s="120">
        <f>'CAC &amp; HP Use &amp; Savings'!E29</f>
        <v>1688.7388414055074</v>
      </c>
      <c r="T33" s="120">
        <f>'CAC &amp; HP Use &amp; Savings'!F29</f>
        <v>1618.3171889838552</v>
      </c>
      <c r="V33" s="116" t="s">
        <v>193</v>
      </c>
      <c r="W33" s="120">
        <f>'CAC &amp; HP Use &amp; Savings'!B29</f>
        <v>1386.3399810066473</v>
      </c>
      <c r="X33" s="120">
        <f>'CAC &amp; HP Use &amp; Savings'!C29</f>
        <v>1042.5166191832857</v>
      </c>
      <c r="Y33" s="120">
        <f>'CAC &amp; HP Use &amp; Savings'!D29</f>
        <v>2362.5773979107303</v>
      </c>
      <c r="Z33" s="120">
        <f>'CAC &amp; HP Use &amp; Savings'!E29</f>
        <v>1688.7388414055074</v>
      </c>
      <c r="AA33" s="120">
        <f>'CAC &amp; HP Use &amp; Savings'!F29</f>
        <v>1618.3171889838552</v>
      </c>
    </row>
    <row r="34" spans="1:27" ht="12.75">
      <c r="A34" s="116" t="s">
        <v>194</v>
      </c>
      <c r="B34" s="120">
        <f>'CAC &amp; HP Use &amp; Savings'!B30</f>
        <v>1508.5006693440425</v>
      </c>
      <c r="C34" s="120">
        <f>'CAC &amp; HP Use &amp; Savings'!C30</f>
        <v>1215.2850719115777</v>
      </c>
      <c r="D34" s="120">
        <f>'CAC &amp; HP Use &amp; Savings'!D30</f>
        <v>2317.0270826897327</v>
      </c>
      <c r="E34" s="120">
        <f>'CAC &amp; HP Use &amp; Savings'!E30</f>
        <v>1655.7323310335353</v>
      </c>
      <c r="F34" s="120">
        <f>'CAC &amp; HP Use &amp; Savings'!F30</f>
        <v>1520.9779288092536</v>
      </c>
      <c r="H34" s="116" t="s">
        <v>194</v>
      </c>
      <c r="I34" s="120">
        <f>'CAC &amp; HP Use &amp; Savings'!B30</f>
        <v>1508.5006693440425</v>
      </c>
      <c r="J34" s="120">
        <f>'CAC &amp; HP Use &amp; Savings'!C30</f>
        <v>1215.2850719115777</v>
      </c>
      <c r="K34" s="120">
        <f>'CAC &amp; HP Use &amp; Savings'!D30</f>
        <v>2317.0270826897327</v>
      </c>
      <c r="L34" s="120">
        <f>'CAC &amp; HP Use &amp; Savings'!E30</f>
        <v>1655.7323310335353</v>
      </c>
      <c r="M34" s="120">
        <f>'CAC &amp; HP Use &amp; Savings'!F30</f>
        <v>1520.9779288092536</v>
      </c>
      <c r="O34" s="116" t="s">
        <v>194</v>
      </c>
      <c r="P34" s="120">
        <f>'CAC &amp; HP Use &amp; Savings'!B30</f>
        <v>1508.5006693440425</v>
      </c>
      <c r="Q34" s="120">
        <f>'CAC &amp; HP Use &amp; Savings'!C30</f>
        <v>1215.2850719115777</v>
      </c>
      <c r="R34" s="120">
        <f>'CAC &amp; HP Use &amp; Savings'!D30</f>
        <v>2317.0270826897327</v>
      </c>
      <c r="S34" s="120">
        <f>'CAC &amp; HP Use &amp; Savings'!E30</f>
        <v>1655.7323310335353</v>
      </c>
      <c r="T34" s="120">
        <f>'CAC &amp; HP Use &amp; Savings'!F30</f>
        <v>1520.9779288092536</v>
      </c>
      <c r="V34" s="116" t="s">
        <v>194</v>
      </c>
      <c r="W34" s="120">
        <f>'CAC &amp; HP Use &amp; Savings'!B30</f>
        <v>1508.5006693440425</v>
      </c>
      <c r="X34" s="120">
        <f>'CAC &amp; HP Use &amp; Savings'!C30</f>
        <v>1215.2850719115777</v>
      </c>
      <c r="Y34" s="120">
        <f>'CAC &amp; HP Use &amp; Savings'!D30</f>
        <v>2317.0270826897327</v>
      </c>
      <c r="Z34" s="120">
        <f>'CAC &amp; HP Use &amp; Savings'!E30</f>
        <v>1655.7323310335353</v>
      </c>
      <c r="AA34" s="120">
        <f>'CAC &amp; HP Use &amp; Savings'!F30</f>
        <v>1520.9779288092536</v>
      </c>
    </row>
    <row r="37" spans="1:22" ht="13.5" thickBot="1">
      <c r="A37" s="107" t="s">
        <v>206</v>
      </c>
      <c r="H37" s="107" t="s">
        <v>207</v>
      </c>
      <c r="O37" s="107" t="s">
        <v>206</v>
      </c>
      <c r="V37" s="107" t="s">
        <v>208</v>
      </c>
    </row>
    <row r="38" spans="1:27" ht="13.5" thickBot="1">
      <c r="A38" s="499" t="str">
        <f>'CAC &amp; HP Use &amp; Savings'!A64:B64</f>
        <v>Annual Space Heating Use (kWh/yr) w/HSPF=&gt;</v>
      </c>
      <c r="B38" s="500"/>
      <c r="C38" s="499">
        <f>'CAC &amp; HP Use &amp; Savings'!C64:D64</f>
        <v>6.3</v>
      </c>
      <c r="D38" s="501"/>
      <c r="E38" s="110"/>
      <c r="F38" s="108"/>
      <c r="H38" s="499" t="s">
        <v>209</v>
      </c>
      <c r="I38" s="500"/>
      <c r="J38" s="500"/>
      <c r="K38" s="109">
        <f>'CAC &amp; HP Use &amp; Savings'!C64</f>
        <v>6.3</v>
      </c>
      <c r="L38" s="110"/>
      <c r="M38" s="108"/>
      <c r="O38" s="499" t="s">
        <v>209</v>
      </c>
      <c r="P38" s="500"/>
      <c r="Q38" s="109">
        <f>'CAC &amp; HP Use &amp; Savings'!C64</f>
        <v>6.3</v>
      </c>
      <c r="R38" s="110"/>
      <c r="S38" s="110"/>
      <c r="T38" s="108"/>
      <c r="V38" s="499" t="s">
        <v>210</v>
      </c>
      <c r="W38" s="500"/>
      <c r="X38" s="109">
        <f>'CAC &amp; HP Use &amp; Savings'!C64</f>
        <v>6.3</v>
      </c>
      <c r="Y38" s="110"/>
      <c r="Z38" s="110"/>
      <c r="AA38" s="108"/>
    </row>
    <row r="39" spans="1:27" ht="13.5" thickBot="1">
      <c r="A39" s="111" t="s">
        <v>186</v>
      </c>
      <c r="B39" s="112" t="s">
        <v>187</v>
      </c>
      <c r="C39" s="112" t="s">
        <v>188</v>
      </c>
      <c r="D39" s="112" t="s">
        <v>189</v>
      </c>
      <c r="E39" s="112" t="s">
        <v>190</v>
      </c>
      <c r="F39" s="112" t="s">
        <v>191</v>
      </c>
      <c r="H39" s="111" t="s">
        <v>186</v>
      </c>
      <c r="I39" s="112" t="s">
        <v>187</v>
      </c>
      <c r="J39" s="112" t="s">
        <v>188</v>
      </c>
      <c r="K39" s="112" t="s">
        <v>189</v>
      </c>
      <c r="L39" s="112" t="s">
        <v>190</v>
      </c>
      <c r="M39" s="112" t="s">
        <v>191</v>
      </c>
      <c r="O39" s="111" t="s">
        <v>186</v>
      </c>
      <c r="P39" s="112" t="s">
        <v>187</v>
      </c>
      <c r="Q39" s="112" t="s">
        <v>188</v>
      </c>
      <c r="R39" s="112" t="s">
        <v>189</v>
      </c>
      <c r="S39" s="112" t="s">
        <v>190</v>
      </c>
      <c r="T39" s="112" t="s">
        <v>191</v>
      </c>
      <c r="V39" s="111" t="s">
        <v>186</v>
      </c>
      <c r="W39" s="112" t="s">
        <v>187</v>
      </c>
      <c r="X39" s="112" t="s">
        <v>188</v>
      </c>
      <c r="Y39" s="112" t="s">
        <v>189</v>
      </c>
      <c r="Z39" s="112" t="s">
        <v>190</v>
      </c>
      <c r="AA39" s="112" t="s">
        <v>191</v>
      </c>
    </row>
    <row r="40" spans="1:27" ht="12.75">
      <c r="A40" s="114" t="s">
        <v>192</v>
      </c>
      <c r="B40" s="115">
        <f>'CAC &amp; HP Use &amp; Savings'!B66</f>
        <v>3781.882465820403</v>
      </c>
      <c r="C40" s="115">
        <f>'CAC &amp; HP Use &amp; Savings'!C66</f>
        <v>4373.337142188183</v>
      </c>
      <c r="D40" s="115">
        <f>'CAC &amp; HP Use &amp; Savings'!D66</f>
        <v>6263.625298763138</v>
      </c>
      <c r="E40" s="115">
        <f>'CAC &amp; HP Use &amp; Savings'!E66</f>
        <v>7342.420221936295</v>
      </c>
      <c r="F40" s="115">
        <f>'CAC &amp; HP Use &amp; Savings'!F66</f>
        <v>9041.926277201443</v>
      </c>
      <c r="H40" s="114" t="s">
        <v>192</v>
      </c>
      <c r="I40" s="115">
        <f>'CAC &amp; HP Use &amp; Savings'!B66</f>
        <v>3781.882465820403</v>
      </c>
      <c r="J40" s="115">
        <f>'CAC &amp; HP Use &amp; Savings'!C66</f>
        <v>4373.337142188183</v>
      </c>
      <c r="K40" s="115">
        <f>'CAC &amp; HP Use &amp; Savings'!D66</f>
        <v>6263.625298763138</v>
      </c>
      <c r="L40" s="115">
        <f>'CAC &amp; HP Use &amp; Savings'!E66</f>
        <v>7342.420221936295</v>
      </c>
      <c r="M40" s="115">
        <f>'CAC &amp; HP Use &amp; Savings'!F66</f>
        <v>9041.926277201443</v>
      </c>
      <c r="O40" s="114" t="s">
        <v>192</v>
      </c>
      <c r="P40" s="115">
        <f>'CAC &amp; HP Use &amp; Savings'!B66</f>
        <v>3781.882465820403</v>
      </c>
      <c r="Q40" s="115">
        <f>'CAC &amp; HP Use &amp; Savings'!C66</f>
        <v>4373.337142188183</v>
      </c>
      <c r="R40" s="115">
        <f>'CAC &amp; HP Use &amp; Savings'!D66</f>
        <v>6263.625298763138</v>
      </c>
      <c r="S40" s="115">
        <f>'CAC &amp; HP Use &amp; Savings'!E66</f>
        <v>7342.420221936295</v>
      </c>
      <c r="T40" s="115">
        <f>'CAC &amp; HP Use &amp; Savings'!F66</f>
        <v>9041.926277201443</v>
      </c>
      <c r="V40" s="114" t="s">
        <v>192</v>
      </c>
      <c r="W40" s="115">
        <f>'CAC &amp; HP Use &amp; Savings'!B66</f>
        <v>3781.882465820403</v>
      </c>
      <c r="X40" s="115">
        <f>'CAC &amp; HP Use &amp; Savings'!C66</f>
        <v>4373.337142188183</v>
      </c>
      <c r="Y40" s="115">
        <f>'CAC &amp; HP Use &amp; Savings'!D66</f>
        <v>6263.625298763138</v>
      </c>
      <c r="Z40" s="115">
        <f>'CAC &amp; HP Use &amp; Savings'!E66</f>
        <v>7342.420221936295</v>
      </c>
      <c r="AA40" s="115">
        <f>'CAC &amp; HP Use &amp; Savings'!F66</f>
        <v>9041.926277201443</v>
      </c>
    </row>
    <row r="41" spans="1:27" ht="12.75">
      <c r="A41" s="116" t="s">
        <v>193</v>
      </c>
      <c r="B41" s="115">
        <f>'CAC &amp; HP Use &amp; Savings'!B67</f>
        <v>5187.362480216873</v>
      </c>
      <c r="C41" s="115">
        <f>'CAC &amp; HP Use &amp; Savings'!C67</f>
        <v>5998.958022838394</v>
      </c>
      <c r="D41" s="115">
        <f>'CAC &amp; HP Use &amp; Savings'!D67</f>
        <v>8612.645240721033</v>
      </c>
      <c r="E41" s="115">
        <f>'CAC &amp; HP Use &amp; Savings'!E67</f>
        <v>10108.74977461533</v>
      </c>
      <c r="F41" s="115">
        <f>'CAC &amp; HP Use &amp; Savings'!F67</f>
        <v>12520.680062155676</v>
      </c>
      <c r="H41" s="116" t="s">
        <v>193</v>
      </c>
      <c r="I41" s="115">
        <f>'CAC &amp; HP Use &amp; Savings'!B67</f>
        <v>5187.362480216873</v>
      </c>
      <c r="J41" s="115">
        <f>'CAC &amp; HP Use &amp; Savings'!C67</f>
        <v>5998.958022838394</v>
      </c>
      <c r="K41" s="115">
        <f>'CAC &amp; HP Use &amp; Savings'!D67</f>
        <v>8612.645240721033</v>
      </c>
      <c r="L41" s="115">
        <f>'CAC &amp; HP Use &amp; Savings'!E67</f>
        <v>10108.74977461533</v>
      </c>
      <c r="M41" s="115">
        <f>'CAC &amp; HP Use &amp; Savings'!F67</f>
        <v>12520.680062155676</v>
      </c>
      <c r="O41" s="116" t="s">
        <v>193</v>
      </c>
      <c r="P41" s="115">
        <f>'CAC &amp; HP Use &amp; Savings'!B67</f>
        <v>5187.362480216873</v>
      </c>
      <c r="Q41" s="115">
        <f>'CAC &amp; HP Use &amp; Savings'!C67</f>
        <v>5998.958022838394</v>
      </c>
      <c r="R41" s="115">
        <f>'CAC &amp; HP Use &amp; Savings'!D67</f>
        <v>8612.645240721033</v>
      </c>
      <c r="S41" s="115">
        <f>'CAC &amp; HP Use &amp; Savings'!E67</f>
        <v>10108.74977461533</v>
      </c>
      <c r="T41" s="115">
        <f>'CAC &amp; HP Use &amp; Savings'!F67</f>
        <v>12520.680062155676</v>
      </c>
      <c r="V41" s="116" t="s">
        <v>193</v>
      </c>
      <c r="W41" s="115">
        <f>'CAC &amp; HP Use &amp; Savings'!B67</f>
        <v>5187.362480216873</v>
      </c>
      <c r="X41" s="115">
        <f>'CAC &amp; HP Use &amp; Savings'!C67</f>
        <v>5998.958022838394</v>
      </c>
      <c r="Y41" s="115">
        <f>'CAC &amp; HP Use &amp; Savings'!D67</f>
        <v>8612.645240721033</v>
      </c>
      <c r="Z41" s="115">
        <f>'CAC &amp; HP Use &amp; Savings'!E67</f>
        <v>10108.74977461533</v>
      </c>
      <c r="AA41" s="115">
        <f>'CAC &amp; HP Use &amp; Savings'!F67</f>
        <v>12520.680062155676</v>
      </c>
    </row>
    <row r="42" spans="1:27" ht="12.75">
      <c r="A42" s="116" t="s">
        <v>194</v>
      </c>
      <c r="B42" s="115">
        <f>'CAC &amp; HP Use &amp; Savings'!B68</f>
        <v>3258.9313886053587</v>
      </c>
      <c r="C42" s="115">
        <f>'CAC &amp; HP Use &amp; Savings'!C68</f>
        <v>3575.3798933853136</v>
      </c>
      <c r="D42" s="115">
        <f>'CAC &amp; HP Use &amp; Savings'!D68</f>
        <v>5280.495097951036</v>
      </c>
      <c r="E42" s="115">
        <f>'CAC &amp; HP Use &amp; Savings'!E68</f>
        <v>6313.03037480933</v>
      </c>
      <c r="F42" s="115">
        <f>'CAC &amp; HP Use &amp; Savings'!F68</f>
        <v>7833.0233061158215</v>
      </c>
      <c r="H42" s="116" t="s">
        <v>194</v>
      </c>
      <c r="I42" s="115">
        <f>'CAC &amp; HP Use &amp; Savings'!B68</f>
        <v>3258.9313886053587</v>
      </c>
      <c r="J42" s="115">
        <f>'CAC &amp; HP Use &amp; Savings'!C68</f>
        <v>3575.3798933853136</v>
      </c>
      <c r="K42" s="115">
        <f>'CAC &amp; HP Use &amp; Savings'!D68</f>
        <v>5280.495097951036</v>
      </c>
      <c r="L42" s="115">
        <f>'CAC &amp; HP Use &amp; Savings'!E68</f>
        <v>6313.03037480933</v>
      </c>
      <c r="M42" s="115">
        <f>'CAC &amp; HP Use &amp; Savings'!F68</f>
        <v>7833.0233061158215</v>
      </c>
      <c r="O42" s="116" t="s">
        <v>194</v>
      </c>
      <c r="P42" s="115">
        <f>'CAC &amp; HP Use &amp; Savings'!B68</f>
        <v>3258.9313886053587</v>
      </c>
      <c r="Q42" s="115">
        <f>'CAC &amp; HP Use &amp; Savings'!C68</f>
        <v>3575.3798933853136</v>
      </c>
      <c r="R42" s="115">
        <f>'CAC &amp; HP Use &amp; Savings'!D68</f>
        <v>5280.495097951036</v>
      </c>
      <c r="S42" s="115">
        <f>'CAC &amp; HP Use &amp; Savings'!E68</f>
        <v>6313.03037480933</v>
      </c>
      <c r="T42" s="115">
        <f>'CAC &amp; HP Use &amp; Savings'!F68</f>
        <v>7833.0233061158215</v>
      </c>
      <c r="V42" s="116" t="s">
        <v>194</v>
      </c>
      <c r="W42" s="115">
        <f>'CAC &amp; HP Use &amp; Savings'!B68</f>
        <v>3258.9313886053587</v>
      </c>
      <c r="X42" s="115">
        <f>'CAC &amp; HP Use &amp; Savings'!C68</f>
        <v>3575.3798933853136</v>
      </c>
      <c r="Y42" s="115">
        <f>'CAC &amp; HP Use &amp; Savings'!D68</f>
        <v>5280.495097951036</v>
      </c>
      <c r="Z42" s="115">
        <f>'CAC &amp; HP Use &amp; Savings'!E68</f>
        <v>6313.03037480933</v>
      </c>
      <c r="AA42" s="115">
        <f>'CAC &amp; HP Use &amp; Savings'!F68</f>
        <v>7833.0233061158215</v>
      </c>
    </row>
    <row r="45" spans="1:22" ht="13.5" thickBot="1">
      <c r="A45" s="107" t="s">
        <v>199</v>
      </c>
      <c r="H45" s="107" t="s">
        <v>199</v>
      </c>
      <c r="O45" s="107" t="s">
        <v>199</v>
      </c>
      <c r="V45" s="107" t="s">
        <v>199</v>
      </c>
    </row>
    <row r="46" spans="1:27" ht="13.5" thickBot="1">
      <c r="A46" s="499" t="s">
        <v>201</v>
      </c>
      <c r="B46" s="500"/>
      <c r="C46" s="500"/>
      <c r="D46" s="500"/>
      <c r="E46" s="500"/>
      <c r="F46" s="501"/>
      <c r="H46" s="499" t="s">
        <v>201</v>
      </c>
      <c r="I46" s="500"/>
      <c r="J46" s="500"/>
      <c r="K46" s="500"/>
      <c r="L46" s="500"/>
      <c r="M46" s="501"/>
      <c r="O46" s="499" t="s">
        <v>201</v>
      </c>
      <c r="P46" s="500"/>
      <c r="Q46" s="500"/>
      <c r="R46" s="500"/>
      <c r="S46" s="500"/>
      <c r="T46" s="501"/>
      <c r="V46" s="499" t="s">
        <v>201</v>
      </c>
      <c r="W46" s="500"/>
      <c r="X46" s="500"/>
      <c r="Y46" s="500"/>
      <c r="Z46" s="500"/>
      <c r="AA46" s="501"/>
    </row>
    <row r="47" spans="1:27" ht="13.5" thickBot="1">
      <c r="A47" s="111" t="s">
        <v>186</v>
      </c>
      <c r="B47" s="112" t="s">
        <v>187</v>
      </c>
      <c r="C47" s="112" t="s">
        <v>188</v>
      </c>
      <c r="D47" s="112" t="s">
        <v>189</v>
      </c>
      <c r="E47" s="112" t="s">
        <v>190</v>
      </c>
      <c r="F47" s="112" t="s">
        <v>191</v>
      </c>
      <c r="H47" s="111" t="s">
        <v>186</v>
      </c>
      <c r="I47" s="112" t="s">
        <v>187</v>
      </c>
      <c r="J47" s="112" t="s">
        <v>188</v>
      </c>
      <c r="K47" s="112" t="s">
        <v>189</v>
      </c>
      <c r="L47" s="112" t="s">
        <v>190</v>
      </c>
      <c r="M47" s="112" t="s">
        <v>191</v>
      </c>
      <c r="O47" s="111" t="s">
        <v>186</v>
      </c>
      <c r="P47" s="112" t="s">
        <v>187</v>
      </c>
      <c r="Q47" s="112" t="s">
        <v>188</v>
      </c>
      <c r="R47" s="112" t="s">
        <v>189</v>
      </c>
      <c r="S47" s="112" t="s">
        <v>190</v>
      </c>
      <c r="T47" s="112" t="s">
        <v>191</v>
      </c>
      <c r="V47" s="111" t="s">
        <v>186</v>
      </c>
      <c r="W47" s="112" t="s">
        <v>187</v>
      </c>
      <c r="X47" s="112" t="s">
        <v>188</v>
      </c>
      <c r="Y47" s="112" t="s">
        <v>189</v>
      </c>
      <c r="Z47" s="112" t="s">
        <v>190</v>
      </c>
      <c r="AA47" s="112" t="s">
        <v>191</v>
      </c>
    </row>
    <row r="48" spans="1:27" ht="12.75">
      <c r="A48" s="114" t="s">
        <v>192</v>
      </c>
      <c r="B48" s="115">
        <f aca="true" t="shared" si="5" ref="B48:F50">B32+B40</f>
        <v>4835.302428171144</v>
      </c>
      <c r="C48" s="115">
        <f t="shared" si="5"/>
        <v>5358.577484068524</v>
      </c>
      <c r="D48" s="115">
        <f t="shared" si="5"/>
        <v>8288.786324404162</v>
      </c>
      <c r="E48" s="115">
        <f t="shared" si="5"/>
        <v>8742.236974073046</v>
      </c>
      <c r="F48" s="115">
        <f t="shared" si="5"/>
        <v>10327.816722457434</v>
      </c>
      <c r="H48" s="114" t="s">
        <v>192</v>
      </c>
      <c r="I48" s="115">
        <f aca="true" t="shared" si="6" ref="I48:M50">I32+I40</f>
        <v>4835.302428171144</v>
      </c>
      <c r="J48" s="115">
        <f t="shared" si="6"/>
        <v>5358.577484068524</v>
      </c>
      <c r="K48" s="115">
        <f t="shared" si="6"/>
        <v>8288.786324404162</v>
      </c>
      <c r="L48" s="115">
        <f t="shared" si="6"/>
        <v>8742.236974073046</v>
      </c>
      <c r="M48" s="115">
        <f t="shared" si="6"/>
        <v>10327.816722457434</v>
      </c>
      <c r="O48" s="114" t="s">
        <v>192</v>
      </c>
      <c r="P48" s="115">
        <f aca="true" t="shared" si="7" ref="P48:T50">P32+P40</f>
        <v>4835.302428171144</v>
      </c>
      <c r="Q48" s="115">
        <f t="shared" si="7"/>
        <v>5358.577484068524</v>
      </c>
      <c r="R48" s="115">
        <f t="shared" si="7"/>
        <v>8288.786324404162</v>
      </c>
      <c r="S48" s="115">
        <f t="shared" si="7"/>
        <v>8742.236974073046</v>
      </c>
      <c r="T48" s="115">
        <f t="shared" si="7"/>
        <v>10327.816722457434</v>
      </c>
      <c r="V48" s="114" t="s">
        <v>192</v>
      </c>
      <c r="W48" s="115">
        <f aca="true" t="shared" si="8" ref="W48:AA50">W32+W40</f>
        <v>4835.302428171144</v>
      </c>
      <c r="X48" s="115">
        <f t="shared" si="8"/>
        <v>5358.577484068524</v>
      </c>
      <c r="Y48" s="115">
        <f t="shared" si="8"/>
        <v>8288.786324404162</v>
      </c>
      <c r="Z48" s="115">
        <f t="shared" si="8"/>
        <v>8742.236974073046</v>
      </c>
      <c r="AA48" s="115">
        <f t="shared" si="8"/>
        <v>10327.816722457434</v>
      </c>
    </row>
    <row r="49" spans="1:27" ht="12.75">
      <c r="A49" s="116" t="s">
        <v>193</v>
      </c>
      <c r="B49" s="115">
        <f t="shared" si="5"/>
        <v>6573.702461223521</v>
      </c>
      <c r="C49" s="115">
        <f t="shared" si="5"/>
        <v>7041.47464202168</v>
      </c>
      <c r="D49" s="115">
        <f t="shared" si="5"/>
        <v>10975.222638631763</v>
      </c>
      <c r="E49" s="115">
        <f t="shared" si="5"/>
        <v>11797.488616020837</v>
      </c>
      <c r="F49" s="115">
        <f t="shared" si="5"/>
        <v>14138.997251139532</v>
      </c>
      <c r="H49" s="116" t="s">
        <v>193</v>
      </c>
      <c r="I49" s="115">
        <f t="shared" si="6"/>
        <v>6573.702461223521</v>
      </c>
      <c r="J49" s="115">
        <f t="shared" si="6"/>
        <v>7041.47464202168</v>
      </c>
      <c r="K49" s="115">
        <f t="shared" si="6"/>
        <v>10975.222638631763</v>
      </c>
      <c r="L49" s="115">
        <f t="shared" si="6"/>
        <v>11797.488616020837</v>
      </c>
      <c r="M49" s="115">
        <f t="shared" si="6"/>
        <v>14138.997251139532</v>
      </c>
      <c r="O49" s="116" t="s">
        <v>193</v>
      </c>
      <c r="P49" s="115">
        <f t="shared" si="7"/>
        <v>6573.702461223521</v>
      </c>
      <c r="Q49" s="115">
        <f t="shared" si="7"/>
        <v>7041.47464202168</v>
      </c>
      <c r="R49" s="115">
        <f t="shared" si="7"/>
        <v>10975.222638631763</v>
      </c>
      <c r="S49" s="115">
        <f t="shared" si="7"/>
        <v>11797.488616020837</v>
      </c>
      <c r="T49" s="115">
        <f t="shared" si="7"/>
        <v>14138.997251139532</v>
      </c>
      <c r="V49" s="116" t="s">
        <v>193</v>
      </c>
      <c r="W49" s="115">
        <f t="shared" si="8"/>
        <v>6573.702461223521</v>
      </c>
      <c r="X49" s="115">
        <f t="shared" si="8"/>
        <v>7041.47464202168</v>
      </c>
      <c r="Y49" s="115">
        <f t="shared" si="8"/>
        <v>10975.222638631763</v>
      </c>
      <c r="Z49" s="115">
        <f t="shared" si="8"/>
        <v>11797.488616020837</v>
      </c>
      <c r="AA49" s="115">
        <f t="shared" si="8"/>
        <v>14138.997251139532</v>
      </c>
    </row>
    <row r="50" spans="1:27" ht="12.75">
      <c r="A50" s="116" t="s">
        <v>194</v>
      </c>
      <c r="B50" s="115">
        <f t="shared" si="5"/>
        <v>4767.4320579494015</v>
      </c>
      <c r="C50" s="115">
        <f t="shared" si="5"/>
        <v>4790.664965296892</v>
      </c>
      <c r="D50" s="115">
        <f t="shared" si="5"/>
        <v>7597.522180640768</v>
      </c>
      <c r="E50" s="115">
        <f t="shared" si="5"/>
        <v>7968.762705842865</v>
      </c>
      <c r="F50" s="115">
        <f t="shared" si="5"/>
        <v>9354.001234925076</v>
      </c>
      <c r="H50" s="116" t="s">
        <v>194</v>
      </c>
      <c r="I50" s="115">
        <f t="shared" si="6"/>
        <v>4767.4320579494015</v>
      </c>
      <c r="J50" s="115">
        <f t="shared" si="6"/>
        <v>4790.664965296892</v>
      </c>
      <c r="K50" s="115">
        <f t="shared" si="6"/>
        <v>7597.522180640768</v>
      </c>
      <c r="L50" s="115">
        <f t="shared" si="6"/>
        <v>7968.762705842865</v>
      </c>
      <c r="M50" s="115">
        <f t="shared" si="6"/>
        <v>9354.001234925076</v>
      </c>
      <c r="O50" s="116" t="s">
        <v>194</v>
      </c>
      <c r="P50" s="115">
        <f t="shared" si="7"/>
        <v>4767.4320579494015</v>
      </c>
      <c r="Q50" s="115">
        <f t="shared" si="7"/>
        <v>4790.664965296892</v>
      </c>
      <c r="R50" s="115">
        <f t="shared" si="7"/>
        <v>7597.522180640768</v>
      </c>
      <c r="S50" s="115">
        <f t="shared" si="7"/>
        <v>7968.762705842865</v>
      </c>
      <c r="T50" s="115">
        <f t="shared" si="7"/>
        <v>9354.001234925076</v>
      </c>
      <c r="V50" s="116" t="s">
        <v>194</v>
      </c>
      <c r="W50" s="115">
        <f t="shared" si="8"/>
        <v>4767.4320579494015</v>
      </c>
      <c r="X50" s="115">
        <f t="shared" si="8"/>
        <v>4790.664965296892</v>
      </c>
      <c r="Y50" s="115">
        <f t="shared" si="8"/>
        <v>7597.522180640768</v>
      </c>
      <c r="Z50" s="115">
        <f t="shared" si="8"/>
        <v>7968.762705842865</v>
      </c>
      <c r="AA50" s="115">
        <f t="shared" si="8"/>
        <v>9354.001234925076</v>
      </c>
    </row>
    <row r="53" spans="1:22" ht="13.5" thickBot="1">
      <c r="A53" s="107" t="s">
        <v>211</v>
      </c>
      <c r="H53" s="107" t="s">
        <v>211</v>
      </c>
      <c r="O53" s="107" t="s">
        <v>211</v>
      </c>
      <c r="V53" s="107" t="s">
        <v>211</v>
      </c>
    </row>
    <row r="54" spans="1:27" ht="13.5" thickBot="1">
      <c r="A54" s="499" t="s">
        <v>212</v>
      </c>
      <c r="B54" s="500"/>
      <c r="C54" s="500"/>
      <c r="D54" s="500"/>
      <c r="E54" s="500"/>
      <c r="F54" s="501"/>
      <c r="H54" s="499" t="s">
        <v>213</v>
      </c>
      <c r="I54" s="500"/>
      <c r="J54" s="500"/>
      <c r="K54" s="500"/>
      <c r="L54" s="500"/>
      <c r="M54" s="501"/>
      <c r="O54" s="499" t="s">
        <v>213</v>
      </c>
      <c r="P54" s="500"/>
      <c r="Q54" s="500"/>
      <c r="R54" s="500"/>
      <c r="S54" s="500"/>
      <c r="T54" s="501"/>
      <c r="V54" s="499" t="s">
        <v>213</v>
      </c>
      <c r="W54" s="500"/>
      <c r="X54" s="500"/>
      <c r="Y54" s="500"/>
      <c r="Z54" s="500"/>
      <c r="AA54" s="501"/>
    </row>
    <row r="55" spans="1:27" ht="13.5" thickBot="1">
      <c r="A55" s="111" t="s">
        <v>186</v>
      </c>
      <c r="B55" s="112" t="s">
        <v>187</v>
      </c>
      <c r="C55" s="112" t="s">
        <v>188</v>
      </c>
      <c r="D55" s="112" t="s">
        <v>189</v>
      </c>
      <c r="E55" s="112" t="s">
        <v>190</v>
      </c>
      <c r="F55" s="113" t="s">
        <v>191</v>
      </c>
      <c r="H55" s="111" t="s">
        <v>186</v>
      </c>
      <c r="I55" s="112" t="s">
        <v>187</v>
      </c>
      <c r="J55" s="112" t="s">
        <v>188</v>
      </c>
      <c r="K55" s="112" t="s">
        <v>189</v>
      </c>
      <c r="L55" s="112" t="s">
        <v>190</v>
      </c>
      <c r="M55" s="113" t="s">
        <v>191</v>
      </c>
      <c r="O55" s="111" t="s">
        <v>186</v>
      </c>
      <c r="P55" s="112" t="s">
        <v>187</v>
      </c>
      <c r="Q55" s="112" t="s">
        <v>188</v>
      </c>
      <c r="R55" s="112" t="s">
        <v>189</v>
      </c>
      <c r="S55" s="112" t="s">
        <v>190</v>
      </c>
      <c r="T55" s="113" t="s">
        <v>191</v>
      </c>
      <c r="V55" s="111" t="s">
        <v>186</v>
      </c>
      <c r="W55" s="112" t="s">
        <v>187</v>
      </c>
      <c r="X55" s="112" t="s">
        <v>188</v>
      </c>
      <c r="Y55" s="112" t="s">
        <v>189</v>
      </c>
      <c r="Z55" s="112" t="s">
        <v>190</v>
      </c>
      <c r="AA55" s="113" t="s">
        <v>191</v>
      </c>
    </row>
    <row r="56" spans="1:27" ht="12.75">
      <c r="A56" s="114" t="s">
        <v>192</v>
      </c>
      <c r="B56" s="115">
        <f aca="true" t="shared" si="9" ref="B56:F58">B7-B32</f>
        <v>95.76545112279496</v>
      </c>
      <c r="C56" s="115">
        <f t="shared" si="9"/>
        <v>89.56730380730392</v>
      </c>
      <c r="D56" s="115">
        <f t="shared" si="9"/>
        <v>184.10554778554797</v>
      </c>
      <c r="E56" s="115">
        <f t="shared" si="9"/>
        <v>127.25606837606847</v>
      </c>
      <c r="F56" s="121">
        <f t="shared" si="9"/>
        <v>116.89913138690872</v>
      </c>
      <c r="H56" s="114" t="s">
        <v>192</v>
      </c>
      <c r="I56" s="115">
        <f aca="true" t="shared" si="10" ref="I56:M58">I7-I32</f>
        <v>95.76545112279496</v>
      </c>
      <c r="J56" s="115">
        <f t="shared" si="10"/>
        <v>89.56730380730392</v>
      </c>
      <c r="K56" s="115">
        <f t="shared" si="10"/>
        <v>184.10554778554797</v>
      </c>
      <c r="L56" s="115">
        <f t="shared" si="10"/>
        <v>127.25606837606847</v>
      </c>
      <c r="M56" s="121">
        <f t="shared" si="10"/>
        <v>116.89913138690872</v>
      </c>
      <c r="O56" s="114" t="s">
        <v>192</v>
      </c>
      <c r="P56" s="115">
        <f aca="true" t="shared" si="11" ref="P56:T58">P7-P32</f>
        <v>-1053.4199623507416</v>
      </c>
      <c r="Q56" s="115">
        <f t="shared" si="11"/>
        <v>-985.2403418803415</v>
      </c>
      <c r="R56" s="115">
        <f t="shared" si="11"/>
        <v>-2025.161025641025</v>
      </c>
      <c r="S56" s="115">
        <f t="shared" si="11"/>
        <v>-1399.8167521367516</v>
      </c>
      <c r="T56" s="121">
        <f t="shared" si="11"/>
        <v>-1285.8904452559912</v>
      </c>
      <c r="V56" s="114" t="s">
        <v>192</v>
      </c>
      <c r="W56" s="115">
        <f aca="true" t="shared" si="12" ref="W56:AA58">W7-W32</f>
        <v>-1053.4199623507416</v>
      </c>
      <c r="X56" s="115">
        <f t="shared" si="12"/>
        <v>-985.2403418803415</v>
      </c>
      <c r="Y56" s="115">
        <f t="shared" si="12"/>
        <v>-2025.161025641025</v>
      </c>
      <c r="Z56" s="115">
        <f t="shared" si="12"/>
        <v>-1399.8167521367516</v>
      </c>
      <c r="AA56" s="121">
        <f t="shared" si="12"/>
        <v>-1285.8904452559912</v>
      </c>
    </row>
    <row r="57" spans="1:27" ht="12.75">
      <c r="A57" s="116" t="s">
        <v>193</v>
      </c>
      <c r="B57" s="115">
        <f t="shared" si="9"/>
        <v>126.03090736424065</v>
      </c>
      <c r="C57" s="115">
        <f t="shared" si="9"/>
        <v>94.77423810757159</v>
      </c>
      <c r="D57" s="115">
        <f t="shared" si="9"/>
        <v>-2087.2187268255634</v>
      </c>
      <c r="E57" s="115">
        <f t="shared" si="9"/>
        <v>153.52171285504664</v>
      </c>
      <c r="F57" s="121">
        <f t="shared" si="9"/>
        <v>147.11974445307806</v>
      </c>
      <c r="H57" s="116" t="s">
        <v>193</v>
      </c>
      <c r="I57" s="115">
        <f t="shared" si="10"/>
        <v>126.03090736424065</v>
      </c>
      <c r="J57" s="115">
        <f t="shared" si="10"/>
        <v>94.77423810757159</v>
      </c>
      <c r="K57" s="115">
        <f t="shared" si="10"/>
        <v>-2087.2187268255634</v>
      </c>
      <c r="L57" s="115">
        <f t="shared" si="10"/>
        <v>153.52171285504664</v>
      </c>
      <c r="M57" s="121">
        <f t="shared" si="10"/>
        <v>147.11974445307806</v>
      </c>
      <c r="O57" s="116" t="s">
        <v>193</v>
      </c>
      <c r="P57" s="115">
        <f t="shared" si="11"/>
        <v>-1386.3399810066473</v>
      </c>
      <c r="Q57" s="115">
        <f t="shared" si="11"/>
        <v>-1042.5166191832857</v>
      </c>
      <c r="R57" s="115">
        <f t="shared" si="11"/>
        <v>-2362.5773979107303</v>
      </c>
      <c r="S57" s="115">
        <f t="shared" si="11"/>
        <v>-1688.7388414055074</v>
      </c>
      <c r="T57" s="121">
        <f t="shared" si="11"/>
        <v>-1618.3171889838552</v>
      </c>
      <c r="V57" s="116" t="s">
        <v>193</v>
      </c>
      <c r="W57" s="115">
        <f t="shared" si="12"/>
        <v>-1386.3399810066473</v>
      </c>
      <c r="X57" s="115">
        <f t="shared" si="12"/>
        <v>-1042.5166191832857</v>
      </c>
      <c r="Y57" s="115">
        <f t="shared" si="12"/>
        <v>-2362.5773979107303</v>
      </c>
      <c r="Z57" s="115">
        <f t="shared" si="12"/>
        <v>-1688.7388414055074</v>
      </c>
      <c r="AA57" s="121">
        <f t="shared" si="12"/>
        <v>-1618.3171889838552</v>
      </c>
    </row>
    <row r="58" spans="1:27" ht="13.5" thickBot="1">
      <c r="A58" s="116" t="s">
        <v>194</v>
      </c>
      <c r="B58" s="122">
        <f t="shared" si="9"/>
        <v>137.13642448582232</v>
      </c>
      <c r="C58" s="122">
        <f t="shared" si="9"/>
        <v>110.48046108287076</v>
      </c>
      <c r="D58" s="122">
        <f t="shared" si="9"/>
        <v>210.63882569906718</v>
      </c>
      <c r="E58" s="122">
        <f t="shared" si="9"/>
        <v>150.52112100304907</v>
      </c>
      <c r="F58" s="124">
        <f t="shared" si="9"/>
        <v>138.27072080084167</v>
      </c>
      <c r="H58" s="116" t="s">
        <v>194</v>
      </c>
      <c r="I58" s="122">
        <f t="shared" si="10"/>
        <v>137.13642448582232</v>
      </c>
      <c r="J58" s="122">
        <f t="shared" si="10"/>
        <v>110.48046108287076</v>
      </c>
      <c r="K58" s="122">
        <f t="shared" si="10"/>
        <v>210.63882569906718</v>
      </c>
      <c r="L58" s="122">
        <f t="shared" si="10"/>
        <v>150.52112100304907</v>
      </c>
      <c r="M58" s="124">
        <f t="shared" si="10"/>
        <v>138.27072080084167</v>
      </c>
      <c r="O58" s="116" t="s">
        <v>194</v>
      </c>
      <c r="P58" s="122">
        <f t="shared" si="11"/>
        <v>-1508.5006693440425</v>
      </c>
      <c r="Q58" s="122">
        <f t="shared" si="11"/>
        <v>-1215.2850719115777</v>
      </c>
      <c r="R58" s="122">
        <f t="shared" si="11"/>
        <v>-2317.0270826897327</v>
      </c>
      <c r="S58" s="122">
        <f t="shared" si="11"/>
        <v>-1655.7323310335353</v>
      </c>
      <c r="T58" s="124">
        <f t="shared" si="11"/>
        <v>-1520.9779288092536</v>
      </c>
      <c r="V58" s="116" t="s">
        <v>194</v>
      </c>
      <c r="W58" s="122">
        <f t="shared" si="12"/>
        <v>-1508.5006693440425</v>
      </c>
      <c r="X58" s="122">
        <f t="shared" si="12"/>
        <v>-1215.2850719115777</v>
      </c>
      <c r="Y58" s="122">
        <f t="shared" si="12"/>
        <v>-2317.0270826897327</v>
      </c>
      <c r="Z58" s="122">
        <f t="shared" si="12"/>
        <v>-1655.7323310335353</v>
      </c>
      <c r="AA58" s="124">
        <f t="shared" si="12"/>
        <v>-1520.9779288092536</v>
      </c>
    </row>
    <row r="59" ht="13.5" thickBot="1"/>
    <row r="60" spans="1:27" ht="13.5" thickBot="1">
      <c r="A60" s="502" t="s">
        <v>214</v>
      </c>
      <c r="B60" s="503"/>
      <c r="C60" s="503"/>
      <c r="D60" s="503"/>
      <c r="E60" s="503"/>
      <c r="F60" s="504"/>
      <c r="H60" s="502" t="s">
        <v>214</v>
      </c>
      <c r="I60" s="503"/>
      <c r="J60" s="503"/>
      <c r="K60" s="503"/>
      <c r="L60" s="503"/>
      <c r="M60" s="504"/>
      <c r="O60" s="502" t="s">
        <v>214</v>
      </c>
      <c r="P60" s="503"/>
      <c r="Q60" s="503"/>
      <c r="R60" s="503"/>
      <c r="S60" s="503"/>
      <c r="T60" s="504"/>
      <c r="V60" s="502" t="s">
        <v>214</v>
      </c>
      <c r="W60" s="503"/>
      <c r="X60" s="503"/>
      <c r="Y60" s="503"/>
      <c r="Z60" s="503"/>
      <c r="AA60" s="504"/>
    </row>
    <row r="61" spans="1:27" ht="12.75">
      <c r="A61" s="125" t="s">
        <v>186</v>
      </c>
      <c r="B61" s="126" t="s">
        <v>187</v>
      </c>
      <c r="C61" s="126" t="s">
        <v>188</v>
      </c>
      <c r="D61" s="126" t="s">
        <v>189</v>
      </c>
      <c r="E61" s="126" t="s">
        <v>190</v>
      </c>
      <c r="F61" s="127" t="s">
        <v>191</v>
      </c>
      <c r="H61" s="125" t="s">
        <v>186</v>
      </c>
      <c r="I61" s="126" t="s">
        <v>187</v>
      </c>
      <c r="J61" s="126" t="s">
        <v>188</v>
      </c>
      <c r="K61" s="126" t="s">
        <v>189</v>
      </c>
      <c r="L61" s="126" t="s">
        <v>190</v>
      </c>
      <c r="M61" s="127" t="s">
        <v>191</v>
      </c>
      <c r="O61" s="125" t="s">
        <v>186</v>
      </c>
      <c r="P61" s="126" t="s">
        <v>187</v>
      </c>
      <c r="Q61" s="126" t="s">
        <v>188</v>
      </c>
      <c r="R61" s="126" t="s">
        <v>189</v>
      </c>
      <c r="S61" s="126" t="s">
        <v>190</v>
      </c>
      <c r="T61" s="127" t="s">
        <v>191</v>
      </c>
      <c r="V61" s="125" t="s">
        <v>186</v>
      </c>
      <c r="W61" s="126" t="s">
        <v>187</v>
      </c>
      <c r="X61" s="126" t="s">
        <v>188</v>
      </c>
      <c r="Y61" s="126" t="s">
        <v>189</v>
      </c>
      <c r="Z61" s="126" t="s">
        <v>190</v>
      </c>
      <c r="AA61" s="127" t="s">
        <v>191</v>
      </c>
    </row>
    <row r="62" spans="1:27" ht="12.75">
      <c r="A62" s="114" t="s">
        <v>192</v>
      </c>
      <c r="B62" s="115">
        <f aca="true" t="shared" si="13" ref="B62:F64">B15-B40</f>
        <v>3199.03154961134</v>
      </c>
      <c r="C62" s="115">
        <f t="shared" si="13"/>
        <v>3622.4506595271014</v>
      </c>
      <c r="D62" s="115">
        <f t="shared" si="13"/>
        <v>3976.9340821622372</v>
      </c>
      <c r="E62" s="115">
        <f t="shared" si="13"/>
        <v>4661.88825693992</v>
      </c>
      <c r="F62" s="121">
        <f t="shared" si="13"/>
        <v>5105.125091171165</v>
      </c>
      <c r="H62" s="114" t="s">
        <v>192</v>
      </c>
      <c r="I62" s="115">
        <f aca="true" t="shared" si="14" ref="I62:M64">I15-I40</f>
        <v>479.39355200540285</v>
      </c>
      <c r="J62" s="115">
        <f t="shared" si="14"/>
        <v>554.3666799956854</v>
      </c>
      <c r="K62" s="115">
        <f t="shared" si="14"/>
        <v>793.9806716742014</v>
      </c>
      <c r="L62" s="115">
        <f t="shared" si="14"/>
        <v>930.7293239074179</v>
      </c>
      <c r="M62" s="121">
        <f t="shared" si="14"/>
        <v>1146.159668941029</v>
      </c>
      <c r="O62" s="114" t="s">
        <v>192</v>
      </c>
      <c r="P62" s="115">
        <f aca="true" t="shared" si="15" ref="P62:T64">P15-P40</f>
        <v>3199.03154961134</v>
      </c>
      <c r="Q62" s="115">
        <f t="shared" si="15"/>
        <v>3622.4506595271014</v>
      </c>
      <c r="R62" s="115">
        <f t="shared" si="15"/>
        <v>3976.9340821622372</v>
      </c>
      <c r="S62" s="115">
        <f t="shared" si="15"/>
        <v>4661.88825693992</v>
      </c>
      <c r="T62" s="121">
        <f t="shared" si="15"/>
        <v>5105.125091171165</v>
      </c>
      <c r="V62" s="114" t="s">
        <v>192</v>
      </c>
      <c r="W62" s="115">
        <f aca="true" t="shared" si="16" ref="W62:AA64">W15-W40</f>
        <v>1453.8030457534041</v>
      </c>
      <c r="X62" s="115">
        <f t="shared" si="16"/>
        <v>1623.5037090982805</v>
      </c>
      <c r="Y62" s="115">
        <f t="shared" si="16"/>
        <v>1416.794236930894</v>
      </c>
      <c r="Z62" s="115">
        <f t="shared" si="16"/>
        <v>1660.8111372208668</v>
      </c>
      <c r="AA62" s="121">
        <f t="shared" si="16"/>
        <v>1568.3622490780126</v>
      </c>
    </row>
    <row r="63" spans="1:27" ht="12.75">
      <c r="A63" s="116" t="s">
        <v>193</v>
      </c>
      <c r="B63" s="117">
        <f t="shared" si="13"/>
        <v>4387.90374461943</v>
      </c>
      <c r="C63" s="117">
        <f t="shared" si="13"/>
        <v>4968.958198231511</v>
      </c>
      <c r="D63" s="117">
        <f t="shared" si="13"/>
        <v>-8609.691492049466</v>
      </c>
      <c r="E63" s="117">
        <f t="shared" si="13"/>
        <v>6418.300838438741</v>
      </c>
      <c r="F63" s="128">
        <f t="shared" si="13"/>
        <v>7069.250067323173</v>
      </c>
      <c r="H63" s="116" t="s">
        <v>193</v>
      </c>
      <c r="I63" s="117">
        <f t="shared" si="14"/>
        <v>657.5529904500263</v>
      </c>
      <c r="J63" s="117">
        <f t="shared" si="14"/>
        <v>760.4312986696559</v>
      </c>
      <c r="K63" s="117">
        <f t="shared" si="14"/>
        <v>1091.7437629082997</v>
      </c>
      <c r="L63" s="117">
        <f t="shared" si="14"/>
        <v>1281.390816500536</v>
      </c>
      <c r="M63" s="128">
        <f t="shared" si="14"/>
        <v>1587.1284585831145</v>
      </c>
      <c r="O63" s="116" t="s">
        <v>193</v>
      </c>
      <c r="P63" s="117">
        <f t="shared" si="15"/>
        <v>4387.90374461943</v>
      </c>
      <c r="Q63" s="117">
        <f t="shared" si="15"/>
        <v>4968.958198231511</v>
      </c>
      <c r="R63" s="117">
        <f t="shared" si="15"/>
        <v>-8609.691492049466</v>
      </c>
      <c r="S63" s="117">
        <f t="shared" si="15"/>
        <v>6418.300838438741</v>
      </c>
      <c r="T63" s="128">
        <f t="shared" si="15"/>
        <v>7069.250067323173</v>
      </c>
      <c r="V63" s="116" t="s">
        <v>193</v>
      </c>
      <c r="W63" s="117">
        <f t="shared" si="16"/>
        <v>1994.0871884103544</v>
      </c>
      <c r="X63" s="117">
        <f t="shared" si="16"/>
        <v>2226.9791429640345</v>
      </c>
      <c r="Y63" s="117">
        <f t="shared" si="16"/>
        <v>1948.1283697148065</v>
      </c>
      <c r="Z63" s="117">
        <f t="shared" si="16"/>
        <v>2286.5381851752227</v>
      </c>
      <c r="AA63" s="128">
        <f t="shared" si="16"/>
        <v>2171.76753495346</v>
      </c>
    </row>
    <row r="64" spans="1:27" ht="13.5" thickBot="1">
      <c r="A64" s="116" t="s">
        <v>194</v>
      </c>
      <c r="B64" s="129">
        <f t="shared" si="13"/>
        <v>2756.6759211554854</v>
      </c>
      <c r="C64" s="129">
        <f t="shared" si="13"/>
        <v>2961.4998413713106</v>
      </c>
      <c r="D64" s="129">
        <f t="shared" si="13"/>
        <v>3352.719858558423</v>
      </c>
      <c r="E64" s="129">
        <f t="shared" si="13"/>
        <v>4008.302614184535</v>
      </c>
      <c r="F64" s="130">
        <f t="shared" si="13"/>
        <v>4422.571318747492</v>
      </c>
      <c r="H64" s="116" t="s">
        <v>194</v>
      </c>
      <c r="I64" s="129">
        <f t="shared" si="14"/>
        <v>413.1039788372991</v>
      </c>
      <c r="J64" s="129">
        <f t="shared" si="14"/>
        <v>453.2171695840534</v>
      </c>
      <c r="K64" s="129">
        <f t="shared" si="14"/>
        <v>669.3585335430898</v>
      </c>
      <c r="L64" s="129">
        <f t="shared" si="14"/>
        <v>800.2432869476625</v>
      </c>
      <c r="M64" s="130">
        <f t="shared" si="14"/>
        <v>992.9184472541201</v>
      </c>
      <c r="O64" s="116" t="s">
        <v>194</v>
      </c>
      <c r="P64" s="129">
        <f t="shared" si="15"/>
        <v>2756.6759211554854</v>
      </c>
      <c r="Q64" s="129">
        <f t="shared" si="15"/>
        <v>2961.4998413713106</v>
      </c>
      <c r="R64" s="129">
        <f t="shared" si="15"/>
        <v>3352.719858558423</v>
      </c>
      <c r="S64" s="129">
        <f t="shared" si="15"/>
        <v>4008.302614184535</v>
      </c>
      <c r="T64" s="130">
        <f t="shared" si="15"/>
        <v>4422.571318747492</v>
      </c>
      <c r="V64" s="116" t="s">
        <v>194</v>
      </c>
      <c r="W64" s="129">
        <f t="shared" si="16"/>
        <v>1734.0226784961415</v>
      </c>
      <c r="X64" s="129">
        <f t="shared" si="16"/>
        <v>1850.230286462684</v>
      </c>
      <c r="Y64" s="129">
        <f t="shared" si="16"/>
        <v>1885.073315951814</v>
      </c>
      <c r="Z64" s="129">
        <f t="shared" si="16"/>
        <v>2253.676006055577</v>
      </c>
      <c r="AA64" s="130">
        <f t="shared" si="16"/>
        <v>2339.1202325207287</v>
      </c>
    </row>
    <row r="65" spans="1:27" ht="12.75">
      <c r="A65" s="16"/>
      <c r="B65" s="131"/>
      <c r="C65" s="131"/>
      <c r="D65" s="131"/>
      <c r="E65" s="131"/>
      <c r="F65" s="131"/>
      <c r="H65" s="16"/>
      <c r="I65" s="131"/>
      <c r="J65" s="131"/>
      <c r="K65" s="131"/>
      <c r="L65" s="131"/>
      <c r="M65" s="131"/>
      <c r="O65" s="16"/>
      <c r="P65" s="131"/>
      <c r="Q65" s="131"/>
      <c r="R65" s="131"/>
      <c r="S65" s="131"/>
      <c r="T65" s="131"/>
      <c r="V65" s="16"/>
      <c r="W65" s="131"/>
      <c r="X65" s="131"/>
      <c r="Y65" s="131"/>
      <c r="Z65" s="131"/>
      <c r="AA65" s="131"/>
    </row>
    <row r="66" spans="1:23" ht="12.75">
      <c r="A66" s="94" t="s">
        <v>179</v>
      </c>
      <c r="B66" t="s">
        <v>180</v>
      </c>
      <c r="H66" s="94" t="s">
        <v>179</v>
      </c>
      <c r="I66" t="s">
        <v>181</v>
      </c>
      <c r="O66" s="94" t="s">
        <v>179</v>
      </c>
      <c r="P66" t="s">
        <v>182</v>
      </c>
      <c r="V66" s="94" t="s">
        <v>179</v>
      </c>
      <c r="W66" t="s">
        <v>183</v>
      </c>
    </row>
    <row r="67" spans="1:22" ht="13.5" thickBot="1">
      <c r="A67" s="94"/>
      <c r="H67" s="94"/>
      <c r="O67" s="94"/>
      <c r="V67" s="94"/>
    </row>
    <row r="68" spans="1:25" ht="13.5" thickBot="1">
      <c r="A68" s="499" t="s">
        <v>212</v>
      </c>
      <c r="B68" s="500"/>
      <c r="C68" s="500"/>
      <c r="D68" s="501"/>
      <c r="H68" s="499" t="s">
        <v>215</v>
      </c>
      <c r="I68" s="500"/>
      <c r="J68" s="500"/>
      <c r="K68" s="501"/>
      <c r="O68" s="499" t="s">
        <v>215</v>
      </c>
      <c r="P68" s="500"/>
      <c r="Q68" s="500"/>
      <c r="R68" s="501"/>
      <c r="V68" s="499" t="s">
        <v>215</v>
      </c>
      <c r="W68" s="500"/>
      <c r="X68" s="500"/>
      <c r="Y68" s="501"/>
    </row>
    <row r="69" spans="1:25" s="134" customFormat="1" ht="26.25" thickBot="1">
      <c r="A69" s="132" t="s">
        <v>186</v>
      </c>
      <c r="B69" s="133" t="s">
        <v>216</v>
      </c>
      <c r="C69" s="133" t="s">
        <v>217</v>
      </c>
      <c r="D69" s="133" t="s">
        <v>218</v>
      </c>
      <c r="H69" s="132" t="s">
        <v>186</v>
      </c>
      <c r="I69" s="133" t="s">
        <v>216</v>
      </c>
      <c r="J69" s="133" t="s">
        <v>217</v>
      </c>
      <c r="K69" s="133" t="s">
        <v>218</v>
      </c>
      <c r="O69" s="132" t="s">
        <v>186</v>
      </c>
      <c r="P69" s="133" t="s">
        <v>216</v>
      </c>
      <c r="Q69" s="133" t="s">
        <v>217</v>
      </c>
      <c r="R69" s="133" t="s">
        <v>218</v>
      </c>
      <c r="V69" s="132" t="s">
        <v>186</v>
      </c>
      <c r="W69" s="133" t="s">
        <v>216</v>
      </c>
      <c r="X69" s="133" t="s">
        <v>217</v>
      </c>
      <c r="Y69" s="133" t="s">
        <v>218</v>
      </c>
    </row>
    <row r="70" spans="1:25" ht="12.75">
      <c r="A70" s="114" t="s">
        <v>192</v>
      </c>
      <c r="B70" s="135">
        <f>SUMPRODUCT('CAC &amp; HP Use &amp; Savings'!$B$12:$F$12,B56:F56)</f>
        <v>93.66707794424464</v>
      </c>
      <c r="C70" s="135">
        <f>SUMPRODUCT('CAC &amp; HP Use &amp; Savings'!$B$13:$F$13,B56:F56)</f>
        <v>114.65982147475907</v>
      </c>
      <c r="D70" s="135">
        <f>SUMPRODUCT('CAC &amp; HP Use &amp; Savings'!$B$14:$F$14,B56:F56)</f>
        <v>184.10554778554797</v>
      </c>
      <c r="H70" s="114" t="s">
        <v>192</v>
      </c>
      <c r="I70" s="135">
        <f>SUMPRODUCT('CAC &amp; HP Use &amp; Savings'!$B$12:$F$12,I56:M56)</f>
        <v>93.66707794424464</v>
      </c>
      <c r="J70" s="135">
        <f>SUMPRODUCT('CAC &amp; HP Use &amp; Savings'!$B$13:$F$13,I56:M56)</f>
        <v>114.65982147475907</v>
      </c>
      <c r="K70" s="135">
        <f>SUMPRODUCT('CAC &amp; HP Use &amp; Savings'!$B$14:$F$14,I56:M56)</f>
        <v>184.10554778554797</v>
      </c>
      <c r="O70" s="114" t="s">
        <v>192</v>
      </c>
      <c r="P70" s="135">
        <f>SUMPRODUCT('CAC &amp; HP Use &amp; Savings'!$B$12:$F$12,P56:T56)</f>
        <v>-1030.337857386689</v>
      </c>
      <c r="Q70" s="135">
        <f>SUMPRODUCT('CAC &amp; HP Use &amp; Savings'!$B$13:$F$13,P56:T56)</f>
        <v>-1261.2580362223475</v>
      </c>
      <c r="R70" s="135">
        <f>SUMPRODUCT('CAC &amp; HP Use &amp; Savings'!$B$14:$F$14,P56:T56)</f>
        <v>-2025.161025641025</v>
      </c>
      <c r="V70" s="114" t="s">
        <v>192</v>
      </c>
      <c r="W70" s="135">
        <f>SUMPRODUCT('CAC &amp; HP Use &amp; Savings'!$B$12:$F$12,W56:AA56)</f>
        <v>-1030.337857386689</v>
      </c>
      <c r="X70" s="135">
        <f>SUMPRODUCT('CAC &amp; HP Use &amp; Savings'!$B$13:$F$13,W56:AA56)</f>
        <v>-1261.2580362223475</v>
      </c>
      <c r="Y70" s="135">
        <f>SUMPRODUCT('CAC &amp; HP Use &amp; Savings'!$B$14:$F$14,W56:AA56)</f>
        <v>-2025.161025641025</v>
      </c>
    </row>
    <row r="71" spans="1:25" ht="12.75">
      <c r="A71" s="116" t="s">
        <v>193</v>
      </c>
      <c r="B71" s="135">
        <f>SUMPRODUCT('CAC &amp; HP Use &amp; Savings'!$B$12:$F$12,B57:F57)</f>
        <v>102.62606405939756</v>
      </c>
      <c r="C71" s="135">
        <f>SUMPRODUCT('CAC &amp; HP Use &amp; Savings'!$B$13:$F$13,B57:F57)</f>
        <v>142.52539065872423</v>
      </c>
      <c r="D71" s="135">
        <f>SUMPRODUCT('CAC &amp; HP Use &amp; Savings'!$B$14:$F$14,B57:F57)</f>
        <v>-2087.2187268255634</v>
      </c>
      <c r="H71" s="116" t="s">
        <v>193</v>
      </c>
      <c r="I71" s="135">
        <f>SUMPRODUCT('CAC &amp; HP Use &amp; Savings'!$B$12:$F$12,I57:M57)</f>
        <v>102.62606405939756</v>
      </c>
      <c r="J71" s="135">
        <f>SUMPRODUCT('CAC &amp; HP Use &amp; Savings'!$B$13:$F$13,I57:M57)</f>
        <v>142.52539065872423</v>
      </c>
      <c r="K71" s="135">
        <f>SUMPRODUCT('CAC &amp; HP Use &amp; Savings'!$B$14:$F$14,I57:M57)</f>
        <v>-2087.2187268255634</v>
      </c>
      <c r="O71" s="116" t="s">
        <v>193</v>
      </c>
      <c r="P71" s="135">
        <f>SUMPRODUCT('CAC &amp; HP Use &amp; Savings'!$B$12:$F$12,P57:T57)</f>
        <v>-1128.886704653371</v>
      </c>
      <c r="Q71" s="135">
        <f>SUMPRODUCT('CAC &amp; HP Use &amp; Savings'!$B$13:$F$13,P57:T57)</f>
        <v>-1567.7792972459633</v>
      </c>
      <c r="R71" s="135">
        <f>SUMPRODUCT('CAC &amp; HP Use &amp; Savings'!$B$14:$F$14,P57:T57)</f>
        <v>-2362.5773979107303</v>
      </c>
      <c r="V71" s="116" t="s">
        <v>193</v>
      </c>
      <c r="W71" s="135">
        <f>SUMPRODUCT('CAC &amp; HP Use &amp; Savings'!$B$12:$F$12,W57:AA57)</f>
        <v>-1128.886704653371</v>
      </c>
      <c r="X71" s="135">
        <f>SUMPRODUCT('CAC &amp; HP Use &amp; Savings'!$B$13:$F$13,W57:AA57)</f>
        <v>-1567.7792972459633</v>
      </c>
      <c r="Y71" s="135">
        <f>SUMPRODUCT('CAC &amp; HP Use &amp; Savings'!$B$14:$F$14,W57:AA57)</f>
        <v>-2362.5773979107303</v>
      </c>
    </row>
    <row r="72" spans="1:25" ht="12.75">
      <c r="A72" s="116" t="s">
        <v>194</v>
      </c>
      <c r="B72" s="135">
        <f>SUMPRODUCT('CAC &amp; HP Use &amp; Savings'!$B$12:$F$12,B58:F58)</f>
        <v>114.64900004056639</v>
      </c>
      <c r="C72" s="135">
        <f>SUMPRODUCT('CAC &amp; HP Use &amp; Savings'!$B$13:$F$13,B58:F58)</f>
        <v>145.16724239615837</v>
      </c>
      <c r="D72" s="135">
        <f>SUMPRODUCT('CAC &amp; HP Use &amp; Savings'!$B$14:$F$14,B58:F58)</f>
        <v>210.63882569906718</v>
      </c>
      <c r="H72" s="116" t="s">
        <v>194</v>
      </c>
      <c r="I72" s="135">
        <f>SUMPRODUCT('CAC &amp; HP Use &amp; Savings'!$B$12:$F$12,I58:M58)</f>
        <v>114.64900004056639</v>
      </c>
      <c r="J72" s="135">
        <f>SUMPRODUCT('CAC &amp; HP Use &amp; Savings'!$B$13:$F$13,I58:M58)</f>
        <v>145.16724239615837</v>
      </c>
      <c r="K72" s="135">
        <f>SUMPRODUCT('CAC &amp; HP Use &amp; Savings'!$B$14:$F$14,I58:M58)</f>
        <v>210.63882569906718</v>
      </c>
      <c r="O72" s="116" t="s">
        <v>194</v>
      </c>
      <c r="P72" s="135">
        <f>SUMPRODUCT('CAC &amp; HP Use &amp; Savings'!$B$12:$F$12,P58:T58)</f>
        <v>-1261.1390004462291</v>
      </c>
      <c r="Q72" s="135">
        <f>SUMPRODUCT('CAC &amp; HP Use &amp; Savings'!$B$13:$F$13,P58:T58)</f>
        <v>-1596.8396663577382</v>
      </c>
      <c r="R72" s="135">
        <f>SUMPRODUCT('CAC &amp; HP Use &amp; Savings'!$B$14:$F$14,P58:T58)</f>
        <v>-2317.0270826897327</v>
      </c>
      <c r="V72" s="116" t="s">
        <v>194</v>
      </c>
      <c r="W72" s="135">
        <f>SUMPRODUCT('CAC &amp; HP Use &amp; Savings'!$B$12:$F$12,W58:AA58)</f>
        <v>-1261.1390004462291</v>
      </c>
      <c r="X72" s="135">
        <f>SUMPRODUCT('CAC &amp; HP Use &amp; Savings'!$B$13:$F$13,W58:AA58)</f>
        <v>-1596.8396663577382</v>
      </c>
      <c r="Y72" s="135">
        <f>SUMPRODUCT('CAC &amp; HP Use &amp; Savings'!$B$14:$F$14,W58:AA58)</f>
        <v>-2317.0270826897327</v>
      </c>
    </row>
    <row r="73" spans="23:24" ht="13.5" thickBot="1">
      <c r="W73" s="136"/>
      <c r="X73" s="136"/>
    </row>
    <row r="74" spans="1:25" ht="13.5" thickBot="1">
      <c r="A74" s="499" t="s">
        <v>219</v>
      </c>
      <c r="B74" s="500"/>
      <c r="C74" s="500"/>
      <c r="D74" s="501"/>
      <c r="H74" s="499" t="s">
        <v>219</v>
      </c>
      <c r="I74" s="500"/>
      <c r="J74" s="500"/>
      <c r="K74" s="501"/>
      <c r="O74" s="499" t="s">
        <v>219</v>
      </c>
      <c r="P74" s="500"/>
      <c r="Q74" s="500"/>
      <c r="R74" s="501"/>
      <c r="V74" s="499" t="s">
        <v>219</v>
      </c>
      <c r="W74" s="500"/>
      <c r="X74" s="500"/>
      <c r="Y74" s="501"/>
    </row>
    <row r="75" spans="1:25" s="134" customFormat="1" ht="26.25" thickBot="1">
      <c r="A75" s="132" t="s">
        <v>186</v>
      </c>
      <c r="B75" s="133" t="s">
        <v>220</v>
      </c>
      <c r="C75" s="133" t="s">
        <v>221</v>
      </c>
      <c r="D75" s="133" t="s">
        <v>222</v>
      </c>
      <c r="H75" s="132" t="s">
        <v>186</v>
      </c>
      <c r="I75" s="133" t="s">
        <v>220</v>
      </c>
      <c r="J75" s="133" t="s">
        <v>221</v>
      </c>
      <c r="K75" s="133" t="s">
        <v>222</v>
      </c>
      <c r="O75" s="132" t="s">
        <v>186</v>
      </c>
      <c r="P75" s="133" t="s">
        <v>220</v>
      </c>
      <c r="Q75" s="133" t="s">
        <v>221</v>
      </c>
      <c r="R75" s="133" t="s">
        <v>222</v>
      </c>
      <c r="V75" s="132" t="s">
        <v>186</v>
      </c>
      <c r="W75" s="133" t="s">
        <v>220</v>
      </c>
      <c r="X75" s="133" t="s">
        <v>221</v>
      </c>
      <c r="Y75" s="133" t="s">
        <v>222</v>
      </c>
    </row>
    <row r="76" spans="1:25" ht="12.75">
      <c r="A76" s="114" t="s">
        <v>192</v>
      </c>
      <c r="B76" s="115">
        <f>SUMPRODUCT('CAC &amp; HP Use &amp; Savings'!$B$5:$F$5,B62:F62)</f>
        <v>3562.8748267153687</v>
      </c>
      <c r="C76" s="115">
        <f>SUMPRODUCT('CAC &amp; HP Use &amp; Savings'!$B$6:$F$6,B62:F62)</f>
        <v>4559.145130723267</v>
      </c>
      <c r="D76" s="115">
        <f>SUMPRODUCT('CAC &amp; HP Use &amp; Savings'!$B$7:$F$7,B62:F62)</f>
        <v>5105.125091171165</v>
      </c>
      <c r="H76" s="114" t="s">
        <v>192</v>
      </c>
      <c r="I76" s="115">
        <f>SUMPRODUCT('CAC &amp; HP Use &amp; Savings'!$B$5:$F$5,I62:M62)</f>
        <v>588.0295831187155</v>
      </c>
      <c r="J76" s="115">
        <f>SUMPRODUCT('CAC &amp; HP Use &amp; Savings'!$B$6:$F$6,I62:M62)</f>
        <v>910.2170260724354</v>
      </c>
      <c r="K76" s="115">
        <f>SUMPRODUCT('CAC &amp; HP Use &amp; Savings'!$B$7:$F$7,I62:M62)</f>
        <v>1146.159668941029</v>
      </c>
      <c r="O76" s="114" t="s">
        <v>192</v>
      </c>
      <c r="P76" s="115">
        <f>SUMPRODUCT('CAC &amp; HP Use &amp; Savings'!$B$5:$F$5,P62:T62)</f>
        <v>3562.8748267153687</v>
      </c>
      <c r="Q76" s="115">
        <f>SUMPRODUCT('CAC &amp; HP Use &amp; Savings'!$B$6:$F$6,P62:T62)</f>
        <v>4559.145130723267</v>
      </c>
      <c r="R76" s="115">
        <f>SUMPRODUCT('CAC &amp; HP Use &amp; Savings'!$B$7:$F$7,P62:T62)</f>
        <v>5105.125091171165</v>
      </c>
      <c r="V76" s="114" t="s">
        <v>192</v>
      </c>
      <c r="W76" s="115">
        <f>SUMPRODUCT('CAC &amp; HP Use &amp; Savings'!$B$5:$F$5,W62:AA62)</f>
        <v>1512.431108885727</v>
      </c>
      <c r="X76" s="115">
        <f>SUMPRODUCT('CAC &amp; HP Use &amp; Savings'!$B$6:$F$6,W62:AA62)</f>
        <v>1624.208602177371</v>
      </c>
      <c r="Y76" s="115">
        <f>SUMPRODUCT('CAC &amp; HP Use &amp; Savings'!$B$7:$F$7,W62:AA62)</f>
        <v>1568.3622490780126</v>
      </c>
    </row>
    <row r="77" spans="1:25" ht="12.75">
      <c r="A77" s="116" t="s">
        <v>193</v>
      </c>
      <c r="B77" s="115">
        <f>SUMPRODUCT('CAC &amp; HP Use &amp; Savings'!$B$5:$F$5,B63:F63)</f>
        <v>1370.9267168970387</v>
      </c>
      <c r="C77" s="115">
        <f>SUMPRODUCT('CAC &amp; HP Use &amp; Savings'!$B$6:$F$6,B63:F63)</f>
        <v>4164.10198886551</v>
      </c>
      <c r="D77" s="115">
        <f>SUMPRODUCT('CAC &amp; HP Use &amp; Savings'!$B$7:$F$7,B63:F63)</f>
        <v>7069.250067323173</v>
      </c>
      <c r="H77" s="116" t="s">
        <v>193</v>
      </c>
      <c r="I77" s="115">
        <f>SUMPRODUCT('CAC &amp; HP Use &amp; Savings'!$B$5:$F$5,I63:M63)</f>
        <v>807.2520068524465</v>
      </c>
      <c r="J77" s="115">
        <f>SUMPRODUCT('CAC &amp; HP Use &amp; Savings'!$B$6:$F$6,I63:M63)</f>
        <v>1252.9437584617006</v>
      </c>
      <c r="K77" s="115">
        <f>SUMPRODUCT('CAC &amp; HP Use &amp; Savings'!$B$7:$F$7,I63:M63)</f>
        <v>1587.1284585831145</v>
      </c>
      <c r="O77" s="116" t="s">
        <v>193</v>
      </c>
      <c r="P77" s="115">
        <f>SUMPRODUCT('CAC &amp; HP Use &amp; Savings'!$B$5:$F$5,P63:T63)</f>
        <v>1370.9267168970387</v>
      </c>
      <c r="Q77" s="115">
        <f>SUMPRODUCT('CAC &amp; HP Use &amp; Savings'!$B$6:$F$6,P63:T63)</f>
        <v>4164.10198886551</v>
      </c>
      <c r="R77" s="115">
        <f>SUMPRODUCT('CAC &amp; HP Use &amp; Savings'!$B$7:$F$7,P63:T63)</f>
        <v>7069.250067323173</v>
      </c>
      <c r="V77" s="116" t="s">
        <v>193</v>
      </c>
      <c r="W77" s="115">
        <f>SUMPRODUCT('CAC &amp; HP Use &amp; Savings'!$B$5:$F$5,W63:AA63)</f>
        <v>2075.7542655579396</v>
      </c>
      <c r="X77" s="115">
        <f>SUMPRODUCT('CAC &amp; HP Use &amp; Savings'!$B$6:$F$6,W63:AA63)</f>
        <v>2235.7767128561604</v>
      </c>
      <c r="Y77" s="115">
        <f>SUMPRODUCT('CAC &amp; HP Use &amp; Savings'!$B$7:$F$7,W63:AA63)</f>
        <v>2171.76753495346</v>
      </c>
    </row>
    <row r="78" spans="1:25" ht="12.75">
      <c r="A78" s="116" t="s">
        <v>194</v>
      </c>
      <c r="B78" s="115">
        <f>SUMPRODUCT('CAC &amp; HP Use &amp; Savings'!$B$5:$F$5,B64:F64)</f>
        <v>2987.61647359255</v>
      </c>
      <c r="C78" s="115">
        <f>SUMPRODUCT('CAC &amp; HP Use &amp; Savings'!$B$6:$F$6,B64:F64)</f>
        <v>3909.9652008406183</v>
      </c>
      <c r="D78" s="115">
        <f>SUMPRODUCT('CAC &amp; HP Use &amp; Savings'!$B$7:$F$7,B64:F64)</f>
        <v>4422.571318747492</v>
      </c>
      <c r="H78" s="116" t="s">
        <v>194</v>
      </c>
      <c r="I78" s="115">
        <f>SUMPRODUCT('CAC &amp; HP Use &amp; Savings'!$B$5:$F$5,I64:M64)</f>
        <v>493.21289381244856</v>
      </c>
      <c r="J78" s="115">
        <f>SUMPRODUCT('CAC &amp; HP Use &amp; Savings'!$B$6:$F$6,I64:M64)</f>
        <v>780.6105739369766</v>
      </c>
      <c r="K78" s="115">
        <f>SUMPRODUCT('CAC &amp; HP Use &amp; Savings'!$B$7:$F$7,I64:M64)</f>
        <v>992.9184472541201</v>
      </c>
      <c r="O78" s="116" t="s">
        <v>194</v>
      </c>
      <c r="P78" s="115">
        <f>SUMPRODUCT('CAC &amp; HP Use &amp; Savings'!$B$5:$F$5,P64:T64)</f>
        <v>2987.61647359255</v>
      </c>
      <c r="Q78" s="115">
        <f>SUMPRODUCT('CAC &amp; HP Use &amp; Savings'!$B$6:$F$6,P64:T64)</f>
        <v>3909.9652008406183</v>
      </c>
      <c r="R78" s="115">
        <f>SUMPRODUCT('CAC &amp; HP Use &amp; Savings'!$B$7:$F$7,P64:T64)</f>
        <v>4422.571318747492</v>
      </c>
      <c r="V78" s="116" t="s">
        <v>194</v>
      </c>
      <c r="W78" s="115">
        <f>SUMPRODUCT('CAC &amp; HP Use &amp; Savings'!$B$5:$F$5,W64:AA64)</f>
        <v>1818.2683810466767</v>
      </c>
      <c r="X78" s="115">
        <f>SUMPRODUCT('CAC &amp; HP Use &amp; Savings'!$B$6:$F$6,W64:AA64)</f>
        <v>2198.3856025400128</v>
      </c>
      <c r="Y78" s="115">
        <f>SUMPRODUCT('CAC &amp; HP Use &amp; Savings'!$B$7:$F$7,W64:AA64)</f>
        <v>2339.1202325207287</v>
      </c>
    </row>
    <row r="79" ht="13.5" thickBot="1"/>
    <row r="80" spans="1:25" ht="13.5" thickBot="1">
      <c r="A80" s="499" t="s">
        <v>223</v>
      </c>
      <c r="B80" s="500"/>
      <c r="C80" s="500"/>
      <c r="D80" s="501"/>
      <c r="H80" s="499" t="s">
        <v>223</v>
      </c>
      <c r="I80" s="500"/>
      <c r="J80" s="500"/>
      <c r="K80" s="501"/>
      <c r="O80" s="499" t="s">
        <v>223</v>
      </c>
      <c r="P80" s="500"/>
      <c r="Q80" s="500"/>
      <c r="R80" s="501"/>
      <c r="V80" s="499" t="s">
        <v>223</v>
      </c>
      <c r="W80" s="500"/>
      <c r="X80" s="500"/>
      <c r="Y80" s="501"/>
    </row>
    <row r="81" spans="1:25" ht="26.25" thickBot="1">
      <c r="A81" s="132" t="s">
        <v>186</v>
      </c>
      <c r="B81" s="133" t="s">
        <v>220</v>
      </c>
      <c r="C81" s="133" t="s">
        <v>221</v>
      </c>
      <c r="D81" s="133" t="s">
        <v>222</v>
      </c>
      <c r="H81" s="132" t="s">
        <v>186</v>
      </c>
      <c r="I81" s="133" t="s">
        <v>220</v>
      </c>
      <c r="J81" s="133" t="s">
        <v>221</v>
      </c>
      <c r="K81" s="133" t="s">
        <v>222</v>
      </c>
      <c r="O81" s="132" t="s">
        <v>186</v>
      </c>
      <c r="P81" s="133" t="s">
        <v>220</v>
      </c>
      <c r="Q81" s="133" t="s">
        <v>221</v>
      </c>
      <c r="R81" s="133" t="s">
        <v>222</v>
      </c>
      <c r="V81" s="132" t="s">
        <v>186</v>
      </c>
      <c r="W81" s="133" t="s">
        <v>220</v>
      </c>
      <c r="X81" s="133" t="s">
        <v>221</v>
      </c>
      <c r="Y81" s="133" t="s">
        <v>222</v>
      </c>
    </row>
    <row r="82" spans="1:25" ht="12.75">
      <c r="A82" s="114" t="s">
        <v>192</v>
      </c>
      <c r="B82" s="115">
        <f aca="true" t="shared" si="17" ref="B82:D84">B70+B76</f>
        <v>3656.5419046596135</v>
      </c>
      <c r="C82" s="115">
        <f t="shared" si="17"/>
        <v>4673.8049521980265</v>
      </c>
      <c r="D82" s="115">
        <f t="shared" si="17"/>
        <v>5289.230638956713</v>
      </c>
      <c r="H82" s="114" t="s">
        <v>192</v>
      </c>
      <c r="I82" s="115">
        <f aca="true" t="shared" si="18" ref="I82:K84">I70+I76</f>
        <v>681.6966610629602</v>
      </c>
      <c r="J82" s="115">
        <f t="shared" si="18"/>
        <v>1024.8768475471945</v>
      </c>
      <c r="K82" s="115">
        <f t="shared" si="18"/>
        <v>1330.265216726577</v>
      </c>
      <c r="O82" s="114" t="s">
        <v>192</v>
      </c>
      <c r="P82" s="115">
        <f aca="true" t="shared" si="19" ref="P82:R84">P70+P76</f>
        <v>2532.53696932868</v>
      </c>
      <c r="Q82" s="115">
        <f t="shared" si="19"/>
        <v>3297.88709450092</v>
      </c>
      <c r="R82" s="115">
        <f t="shared" si="19"/>
        <v>3079.96406553014</v>
      </c>
      <c r="V82" s="114" t="s">
        <v>192</v>
      </c>
      <c r="W82" s="115">
        <f aca="true" t="shared" si="20" ref="W82:Y84">W70+W76</f>
        <v>482.09325149903816</v>
      </c>
      <c r="X82" s="115">
        <f t="shared" si="20"/>
        <v>362.9505659550234</v>
      </c>
      <c r="Y82" s="115">
        <f t="shared" si="20"/>
        <v>-456.7987765630123</v>
      </c>
    </row>
    <row r="83" spans="1:25" ht="12.75">
      <c r="A83" s="116" t="s">
        <v>193</v>
      </c>
      <c r="B83" s="115">
        <f t="shared" si="17"/>
        <v>1473.5527809564362</v>
      </c>
      <c r="C83" s="115">
        <f t="shared" si="17"/>
        <v>4306.627379524234</v>
      </c>
      <c r="D83" s="115">
        <f t="shared" si="17"/>
        <v>4982.03134049761</v>
      </c>
      <c r="H83" s="116" t="s">
        <v>193</v>
      </c>
      <c r="I83" s="115">
        <f t="shared" si="18"/>
        <v>909.878070911844</v>
      </c>
      <c r="J83" s="115">
        <f t="shared" si="18"/>
        <v>1395.4691491204248</v>
      </c>
      <c r="K83" s="115">
        <f t="shared" si="18"/>
        <v>-500.09026824244893</v>
      </c>
      <c r="O83" s="116" t="s">
        <v>193</v>
      </c>
      <c r="P83" s="115">
        <f t="shared" si="19"/>
        <v>242.04001224366766</v>
      </c>
      <c r="Q83" s="115">
        <f t="shared" si="19"/>
        <v>2596.3226916195467</v>
      </c>
      <c r="R83" s="115">
        <f t="shared" si="19"/>
        <v>4706.672669412443</v>
      </c>
      <c r="V83" s="116" t="s">
        <v>193</v>
      </c>
      <c r="W83" s="115">
        <f t="shared" si="20"/>
        <v>946.8675609045686</v>
      </c>
      <c r="X83" s="115">
        <f t="shared" si="20"/>
        <v>667.9974156101971</v>
      </c>
      <c r="Y83" s="115">
        <f t="shared" si="20"/>
        <v>-190.80986295727007</v>
      </c>
    </row>
    <row r="84" spans="1:25" ht="12.75">
      <c r="A84" s="116" t="s">
        <v>194</v>
      </c>
      <c r="B84" s="115">
        <f t="shared" si="17"/>
        <v>3102.2654736331165</v>
      </c>
      <c r="C84" s="115">
        <f t="shared" si="17"/>
        <v>4055.1324432367765</v>
      </c>
      <c r="D84" s="115">
        <f t="shared" si="17"/>
        <v>4633.210144446559</v>
      </c>
      <c r="H84" s="116" t="s">
        <v>194</v>
      </c>
      <c r="I84" s="115">
        <f t="shared" si="18"/>
        <v>607.861893853015</v>
      </c>
      <c r="J84" s="115">
        <f t="shared" si="18"/>
        <v>925.777816333135</v>
      </c>
      <c r="K84" s="115">
        <f t="shared" si="18"/>
        <v>1203.5572729531873</v>
      </c>
      <c r="O84" s="116" t="s">
        <v>194</v>
      </c>
      <c r="P84" s="115">
        <f t="shared" si="19"/>
        <v>1726.4774731463208</v>
      </c>
      <c r="Q84" s="115">
        <f t="shared" si="19"/>
        <v>2313.12553448288</v>
      </c>
      <c r="R84" s="115">
        <f t="shared" si="19"/>
        <v>2105.5442360577595</v>
      </c>
      <c r="V84" s="116" t="s">
        <v>194</v>
      </c>
      <c r="W84" s="115">
        <f t="shared" si="20"/>
        <v>557.1293806004476</v>
      </c>
      <c r="X84" s="115">
        <f t="shared" si="20"/>
        <v>601.5459361822745</v>
      </c>
      <c r="Y84" s="115">
        <f t="shared" si="20"/>
        <v>22.093149830996026</v>
      </c>
    </row>
  </sheetData>
  <mergeCells count="46">
    <mergeCell ref="A80:D80"/>
    <mergeCell ref="H80:K80"/>
    <mergeCell ref="O80:R80"/>
    <mergeCell ref="V80:Y80"/>
    <mergeCell ref="V68:Y68"/>
    <mergeCell ref="V74:Y74"/>
    <mergeCell ref="A30:B30"/>
    <mergeCell ref="C30:D30"/>
    <mergeCell ref="A38:B38"/>
    <mergeCell ref="C38:D38"/>
    <mergeCell ref="H38:J38"/>
    <mergeCell ref="H60:M60"/>
    <mergeCell ref="O30:P30"/>
    <mergeCell ref="H68:K68"/>
    <mergeCell ref="H74:K74"/>
    <mergeCell ref="O68:R68"/>
    <mergeCell ref="O74:R74"/>
    <mergeCell ref="A5:B5"/>
    <mergeCell ref="A60:F60"/>
    <mergeCell ref="A74:D74"/>
    <mergeCell ref="A68:D68"/>
    <mergeCell ref="A54:F54"/>
    <mergeCell ref="O60:T60"/>
    <mergeCell ref="H54:M54"/>
    <mergeCell ref="O54:T54"/>
    <mergeCell ref="O5:T5"/>
    <mergeCell ref="O13:T13"/>
    <mergeCell ref="O21:T21"/>
    <mergeCell ref="O46:T46"/>
    <mergeCell ref="O38:P38"/>
    <mergeCell ref="A13:F13"/>
    <mergeCell ref="A21:F21"/>
    <mergeCell ref="A46:F46"/>
    <mergeCell ref="H46:M46"/>
    <mergeCell ref="H21:M21"/>
    <mergeCell ref="H5:I5"/>
    <mergeCell ref="H13:I13"/>
    <mergeCell ref="V5:AA5"/>
    <mergeCell ref="V13:AA13"/>
    <mergeCell ref="V21:AA21"/>
    <mergeCell ref="V46:AA46"/>
    <mergeCell ref="V54:AA54"/>
    <mergeCell ref="V60:AA60"/>
    <mergeCell ref="V30:W30"/>
    <mergeCell ref="Y30:Z30"/>
    <mergeCell ref="V38:W38"/>
  </mergeCells>
  <printOptions gridLines="1"/>
  <pageMargins left="0.75" right="0.75" top="1" bottom="1" header="0.5" footer="0.5"/>
  <pageSetup blackAndWhite="1" fitToHeight="1" fitToWidth="1" horizontalDpi="600" verticalDpi="600" orientation="landscape" scale="69"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T285"/>
  <sheetViews>
    <sheetView zoomScale="75" zoomScaleNormal="75" workbookViewId="0" topLeftCell="A207">
      <selection activeCell="F231" sqref="F231"/>
    </sheetView>
  </sheetViews>
  <sheetFormatPr defaultColWidth="9.140625" defaultRowHeight="12.75"/>
  <cols>
    <col min="1" max="1" width="58.00390625" style="0" customWidth="1"/>
    <col min="2" max="2" width="18.28125" style="0" customWidth="1"/>
    <col min="3" max="3" width="15.140625" style="0" customWidth="1"/>
    <col min="4" max="4" width="15.421875" style="0" customWidth="1"/>
    <col min="5" max="5" width="13.28125" style="0" customWidth="1"/>
    <col min="6" max="6" width="15.140625" style="0" customWidth="1"/>
    <col min="7" max="7" width="15.28125" style="0" customWidth="1"/>
    <col min="8" max="8" width="19.57421875" style="0" customWidth="1"/>
    <col min="9" max="9" width="15.28125" style="0" customWidth="1"/>
    <col min="10" max="10" width="13.57421875" style="0" customWidth="1"/>
    <col min="11" max="11" width="20.421875" style="0" customWidth="1"/>
    <col min="12" max="12" width="15.140625" style="0" customWidth="1"/>
    <col min="13" max="14" width="13.57421875" style="0" customWidth="1"/>
    <col min="15" max="15" width="15.140625" style="0" customWidth="1"/>
    <col min="16" max="16" width="14.57421875" style="0" customWidth="1"/>
  </cols>
  <sheetData>
    <row r="1" spans="1:13" ht="13.5" thickBot="1">
      <c r="A1" s="107" t="s">
        <v>224</v>
      </c>
      <c r="L1" t="s">
        <v>225</v>
      </c>
      <c r="M1" s="137"/>
    </row>
    <row r="2" spans="1:13" ht="13.5" thickBot="1">
      <c r="A2" s="138" t="s">
        <v>103</v>
      </c>
      <c r="B2" s="138" t="s">
        <v>187</v>
      </c>
      <c r="C2" s="139" t="s">
        <v>188</v>
      </c>
      <c r="D2" s="139" t="s">
        <v>189</v>
      </c>
      <c r="E2" s="139" t="s">
        <v>190</v>
      </c>
      <c r="F2" s="139" t="s">
        <v>191</v>
      </c>
      <c r="G2" s="140" t="s">
        <v>226</v>
      </c>
      <c r="L2" t="s">
        <v>227</v>
      </c>
      <c r="M2" s="141"/>
    </row>
    <row r="3" spans="1:16" ht="13.5" thickBot="1">
      <c r="A3" s="142" t="s">
        <v>228</v>
      </c>
      <c r="B3" s="143">
        <v>0.2</v>
      </c>
      <c r="C3" s="143">
        <v>0.4</v>
      </c>
      <c r="D3" s="143">
        <v>0.25</v>
      </c>
      <c r="E3" s="143">
        <v>0.1</v>
      </c>
      <c r="F3" s="143">
        <v>0.05</v>
      </c>
      <c r="G3" s="144">
        <f>SUM(B3:F3)</f>
        <v>1</v>
      </c>
      <c r="H3" s="145" t="s">
        <v>220</v>
      </c>
      <c r="I3" s="146" t="s">
        <v>221</v>
      </c>
      <c r="J3" s="147" t="s">
        <v>222</v>
      </c>
      <c r="N3" s="148"/>
      <c r="O3" s="148"/>
      <c r="P3" s="148"/>
    </row>
    <row r="4" spans="1:16" ht="12.75">
      <c r="A4" s="149" t="s">
        <v>229</v>
      </c>
      <c r="B4" s="150"/>
      <c r="C4" s="150"/>
      <c r="D4" s="150"/>
      <c r="E4" s="150"/>
      <c r="F4" s="151"/>
      <c r="G4" s="152"/>
      <c r="H4" s="152"/>
      <c r="I4" s="152"/>
      <c r="J4" s="153"/>
      <c r="N4" s="148"/>
      <c r="O4" s="148"/>
      <c r="P4" s="148"/>
    </row>
    <row r="5" spans="1:16" ht="12.75">
      <c r="A5" s="154" t="s">
        <v>230</v>
      </c>
      <c r="B5" s="155">
        <v>0.35</v>
      </c>
      <c r="C5" s="155">
        <v>0.4</v>
      </c>
      <c r="D5" s="155">
        <v>0.25</v>
      </c>
      <c r="E5" s="155">
        <v>0</v>
      </c>
      <c r="F5" s="156">
        <v>0</v>
      </c>
      <c r="G5" s="157">
        <f>SUM(B5:F5)</f>
        <v>1</v>
      </c>
      <c r="H5" s="158"/>
      <c r="I5" s="158"/>
      <c r="J5" s="159"/>
      <c r="N5" s="148"/>
      <c r="O5" s="148"/>
      <c r="P5" s="148"/>
    </row>
    <row r="6" spans="1:16" ht="12.75">
      <c r="A6" s="154" t="s">
        <v>231</v>
      </c>
      <c r="B6" s="155">
        <v>0</v>
      </c>
      <c r="C6" s="155">
        <v>0</v>
      </c>
      <c r="D6" s="155">
        <v>0.15</v>
      </c>
      <c r="E6" s="155">
        <v>0.85</v>
      </c>
      <c r="F6" s="156">
        <v>0</v>
      </c>
      <c r="G6" s="157">
        <f>SUM(B6:F6)</f>
        <v>1</v>
      </c>
      <c r="H6" s="158"/>
      <c r="I6" s="158"/>
      <c r="J6" s="159"/>
      <c r="N6" s="148"/>
      <c r="O6" s="148"/>
      <c r="P6" s="148"/>
    </row>
    <row r="7" spans="1:16" ht="12.75">
      <c r="A7" s="154" t="s">
        <v>232</v>
      </c>
      <c r="B7" s="155">
        <v>0</v>
      </c>
      <c r="C7" s="155">
        <v>0</v>
      </c>
      <c r="D7" s="155">
        <v>0</v>
      </c>
      <c r="E7" s="155">
        <v>0</v>
      </c>
      <c r="F7" s="156">
        <v>1</v>
      </c>
      <c r="G7" s="157">
        <f>SUM(B7:F7)</f>
        <v>1</v>
      </c>
      <c r="H7" s="158"/>
      <c r="I7" s="158"/>
      <c r="J7" s="159"/>
      <c r="N7" s="148"/>
      <c r="O7" s="148"/>
      <c r="P7" s="148"/>
    </row>
    <row r="8" spans="1:16" ht="13.5" thickBot="1">
      <c r="A8" s="160" t="s">
        <v>233</v>
      </c>
      <c r="B8" s="161">
        <v>4461</v>
      </c>
      <c r="C8" s="161">
        <v>4867</v>
      </c>
      <c r="D8" s="161">
        <v>6001</v>
      </c>
      <c r="E8" s="161">
        <v>6888</v>
      </c>
      <c r="F8" s="161">
        <v>7980</v>
      </c>
      <c r="G8" s="162">
        <f>SUMPRODUCT(B$3:F$3,B8:F8)</f>
        <v>5427.05</v>
      </c>
      <c r="H8" s="162">
        <f>SUMPRODUCT(B$5:F$5,B8:F8)</f>
        <v>5008.4</v>
      </c>
      <c r="I8" s="162">
        <f>SUMPRODUCT(B$6:F$6,B8:F8)</f>
        <v>6754.95</v>
      </c>
      <c r="J8" s="163">
        <f>SUMPRODUCT(B$7:F$7,B8:F8)</f>
        <v>7980</v>
      </c>
      <c r="N8" s="148"/>
      <c r="O8" s="148"/>
      <c r="P8" s="148"/>
    </row>
    <row r="9" spans="1:16" ht="13.5" thickBot="1">
      <c r="A9" s="164" t="s">
        <v>103</v>
      </c>
      <c r="B9" s="165" t="s">
        <v>187</v>
      </c>
      <c r="C9" s="165" t="s">
        <v>188</v>
      </c>
      <c r="D9" s="165" t="s">
        <v>189</v>
      </c>
      <c r="E9" s="165" t="s">
        <v>190</v>
      </c>
      <c r="F9" s="165" t="s">
        <v>191</v>
      </c>
      <c r="G9" s="166" t="s">
        <v>226</v>
      </c>
      <c r="H9" s="146" t="s">
        <v>216</v>
      </c>
      <c r="I9" s="146" t="s">
        <v>217</v>
      </c>
      <c r="J9" s="147" t="s">
        <v>218</v>
      </c>
      <c r="N9" s="148"/>
      <c r="O9" s="148"/>
      <c r="P9" s="148"/>
    </row>
    <row r="10" spans="1:14" ht="12.75">
      <c r="A10" s="167" t="s">
        <v>234</v>
      </c>
      <c r="B10" s="155">
        <v>0.2</v>
      </c>
      <c r="C10" s="155">
        <v>0.35</v>
      </c>
      <c r="D10" s="155">
        <v>0.05</v>
      </c>
      <c r="E10" s="155">
        <v>0.15</v>
      </c>
      <c r="F10" s="156">
        <v>0.25</v>
      </c>
      <c r="G10" s="168">
        <f>SUM(B10:F10)</f>
        <v>1</v>
      </c>
      <c r="H10" s="152"/>
      <c r="I10" s="153"/>
      <c r="J10" s="153"/>
      <c r="N10" s="148"/>
    </row>
    <row r="11" spans="1:10" ht="12.75">
      <c r="A11" s="169" t="s">
        <v>229</v>
      </c>
      <c r="B11" s="150"/>
      <c r="C11" s="150"/>
      <c r="D11" s="150"/>
      <c r="E11" s="150"/>
      <c r="F11" s="170"/>
      <c r="G11" s="158"/>
      <c r="H11" s="158"/>
      <c r="I11" s="158"/>
      <c r="J11" s="159"/>
    </row>
    <row r="12" spans="1:10" ht="12.75">
      <c r="A12" s="154" t="s">
        <v>230</v>
      </c>
      <c r="B12" s="155">
        <v>0</v>
      </c>
      <c r="C12" s="155">
        <v>0.85</v>
      </c>
      <c r="D12" s="155">
        <v>0</v>
      </c>
      <c r="E12" s="155">
        <v>0</v>
      </c>
      <c r="F12" s="156">
        <v>0.15</v>
      </c>
      <c r="G12" s="157">
        <f>SUM(B12:F12)</f>
        <v>1</v>
      </c>
      <c r="H12" s="158"/>
      <c r="I12" s="158"/>
      <c r="J12" s="159"/>
    </row>
    <row r="13" spans="1:10" ht="12.75">
      <c r="A13" s="154" t="s">
        <v>231</v>
      </c>
      <c r="B13" s="155">
        <v>0.4</v>
      </c>
      <c r="C13" s="155">
        <v>0</v>
      </c>
      <c r="D13" s="155">
        <v>0</v>
      </c>
      <c r="E13" s="155">
        <v>0.6</v>
      </c>
      <c r="F13" s="156">
        <v>0</v>
      </c>
      <c r="G13" s="157">
        <f>SUM(B13:F13)</f>
        <v>1</v>
      </c>
      <c r="H13" s="158"/>
      <c r="I13" s="158"/>
      <c r="J13" s="159"/>
    </row>
    <row r="14" spans="1:10" ht="12.75">
      <c r="A14" s="154" t="s">
        <v>232</v>
      </c>
      <c r="B14" s="155">
        <v>0</v>
      </c>
      <c r="C14" s="155">
        <v>0</v>
      </c>
      <c r="D14" s="155">
        <v>1</v>
      </c>
      <c r="E14" s="155">
        <v>0</v>
      </c>
      <c r="F14" s="156">
        <v>0</v>
      </c>
      <c r="G14" s="157">
        <f>SUM(B14:F14)</f>
        <v>1</v>
      </c>
      <c r="H14" s="158"/>
      <c r="I14" s="158"/>
      <c r="J14" s="159"/>
    </row>
    <row r="15" spans="1:10" ht="13.5" thickBot="1">
      <c r="A15" s="160" t="s">
        <v>235</v>
      </c>
      <c r="B15" s="161">
        <v>486</v>
      </c>
      <c r="C15" s="161">
        <v>271</v>
      </c>
      <c r="D15" s="161">
        <v>990</v>
      </c>
      <c r="E15" s="161">
        <v>633</v>
      </c>
      <c r="F15" s="161">
        <v>596</v>
      </c>
      <c r="G15" s="162">
        <f>SUMPRODUCT(B$10:F$10,B15:F15)</f>
        <v>485.5</v>
      </c>
      <c r="H15" s="162">
        <f>SUMPRODUCT(B$12:F$12,B15:F15)</f>
        <v>319.75</v>
      </c>
      <c r="I15" s="162">
        <f>SUMPRODUCT(B$13:F$13,B15:F15)</f>
        <v>574.2</v>
      </c>
      <c r="J15" s="163">
        <f>SUMPRODUCT(B$14:F$14,$B15:$F15)</f>
        <v>990</v>
      </c>
    </row>
    <row r="16" spans="1:6" ht="12.75">
      <c r="A16" t="s">
        <v>236</v>
      </c>
      <c r="B16" s="171"/>
      <c r="C16" s="171"/>
      <c r="D16" s="171"/>
      <c r="E16" s="171"/>
      <c r="F16" s="171"/>
    </row>
    <row r="17" ht="12.75">
      <c r="B17" s="171"/>
    </row>
    <row r="18" spans="1:5" ht="13.5" thickBot="1">
      <c r="A18" s="107" t="s">
        <v>237</v>
      </c>
      <c r="D18" s="172"/>
      <c r="E18" s="148"/>
    </row>
    <row r="19" spans="1:8" ht="13.5" thickBot="1">
      <c r="A19" s="510" t="s">
        <v>238</v>
      </c>
      <c r="B19" s="511"/>
      <c r="C19" s="173">
        <f>$B$204</f>
        <v>6.4350000000000005</v>
      </c>
      <c r="H19" s="105"/>
    </row>
    <row r="20" spans="1:10" ht="13.5" thickBot="1">
      <c r="A20" s="145" t="s">
        <v>186</v>
      </c>
      <c r="B20" s="146" t="s">
        <v>187</v>
      </c>
      <c r="C20" s="146" t="s">
        <v>188</v>
      </c>
      <c r="D20" s="146" t="s">
        <v>189</v>
      </c>
      <c r="E20" s="146" t="s">
        <v>190</v>
      </c>
      <c r="F20" s="146" t="s">
        <v>191</v>
      </c>
      <c r="G20" s="147" t="s">
        <v>226</v>
      </c>
      <c r="H20" s="146" t="s">
        <v>216</v>
      </c>
      <c r="I20" s="146" t="s">
        <v>217</v>
      </c>
      <c r="J20" s="146" t="s">
        <v>218</v>
      </c>
    </row>
    <row r="21" spans="1:12" ht="12.75">
      <c r="A21" s="114" t="s">
        <v>339</v>
      </c>
      <c r="B21" s="174">
        <f>B163</f>
        <v>1149.1854134735365</v>
      </c>
      <c r="C21" s="174">
        <f>E163</f>
        <v>1074.8076456876454</v>
      </c>
      <c r="D21" s="174">
        <f>H163</f>
        <v>2209.266573426573</v>
      </c>
      <c r="E21" s="174">
        <f>K163</f>
        <v>1527.07282051282</v>
      </c>
      <c r="F21" s="174">
        <f>N163</f>
        <v>1402.7895766428999</v>
      </c>
      <c r="G21" s="175">
        <f>SUMPRODUCT(B$10:F$10,B21:F21)</f>
        <v>1296.24140459436</v>
      </c>
      <c r="H21" s="175">
        <f>SUMPRODUCT(B$12:F$12,B21:F21)</f>
        <v>1124.0049353309334</v>
      </c>
      <c r="I21" s="175">
        <f>SUMPRODUCT(B$13:F$13,B21:F21)</f>
        <v>1375.9178576971067</v>
      </c>
      <c r="J21" s="176">
        <f>SUMPRODUCT(B$14:F$14,$B21:$F21)</f>
        <v>2209.266573426573</v>
      </c>
      <c r="L21" s="177" t="s">
        <v>239</v>
      </c>
    </row>
    <row r="22" spans="1:12" ht="12.75">
      <c r="A22" s="116" t="s">
        <v>340</v>
      </c>
      <c r="B22" s="175">
        <f>C163</f>
        <v>1512.370888370888</v>
      </c>
      <c r="C22" s="175">
        <f>F163</f>
        <v>1137.2908572908573</v>
      </c>
      <c r="D22" s="175">
        <f>I163</f>
        <v>275.3586710851667</v>
      </c>
      <c r="E22" s="175">
        <f>L163</f>
        <v>1842.260554260554</v>
      </c>
      <c r="F22" s="175">
        <f>O163</f>
        <v>1765.4369334369333</v>
      </c>
      <c r="G22" s="175">
        <f>SUMPRODUCT(B$10:F$10,B22:F22)</f>
        <v>1431.9922277785522</v>
      </c>
      <c r="H22" s="175">
        <f>SUMPRODUCT(B$12:F$12,B22:F22)</f>
        <v>1231.5127687127685</v>
      </c>
      <c r="I22" s="175">
        <f>SUMPRODUCT(B$13:F$13,B22:F22)</f>
        <v>1710.3046879046874</v>
      </c>
      <c r="J22" s="176">
        <f>SUMPRODUCT(B$14:F$14,$B22:$F22)</f>
        <v>275.3586710851667</v>
      </c>
      <c r="L22" s="177" t="s">
        <v>240</v>
      </c>
    </row>
    <row r="23" spans="1:10" ht="12.75">
      <c r="A23" s="116" t="s">
        <v>341</v>
      </c>
      <c r="B23" s="175">
        <f>D163</f>
        <v>1645.6370938298649</v>
      </c>
      <c r="C23" s="175">
        <f>G163</f>
        <v>1325.7655329944484</v>
      </c>
      <c r="D23" s="175">
        <f>J163</f>
        <v>2527.6659083888</v>
      </c>
      <c r="E23" s="175">
        <f>M163</f>
        <v>1806.2534520365843</v>
      </c>
      <c r="F23" s="175">
        <f>P163</f>
        <v>1659.2486496100953</v>
      </c>
      <c r="G23" s="175">
        <f>SUMPRODUCT(B$10:F$10,B23:F23)</f>
        <v>1605.2788309414814</v>
      </c>
      <c r="H23" s="175">
        <f>SUMPRODUCT(B$12:F$12,B23:F23)</f>
        <v>1375.7880004867955</v>
      </c>
      <c r="I23" s="175">
        <f>SUMPRODUCT(B$13:F$13,B23:F23)</f>
        <v>1742.0069087538964</v>
      </c>
      <c r="J23" s="176">
        <f>SUMPRODUCT(B$14:F$14,$B23:$F23)</f>
        <v>2527.6659083888</v>
      </c>
    </row>
    <row r="24" spans="1:8" ht="12.75">
      <c r="A24" s="16"/>
      <c r="B24" s="131"/>
      <c r="C24" s="131"/>
      <c r="D24" s="131"/>
      <c r="E24" s="131"/>
      <c r="F24" s="131"/>
      <c r="G24" s="131"/>
      <c r="H24" s="105"/>
    </row>
    <row r="25" spans="1:8" ht="13.5" thickBot="1">
      <c r="A25" s="107" t="s">
        <v>241</v>
      </c>
      <c r="H25" s="105"/>
    </row>
    <row r="26" spans="1:8" ht="13.5" thickBot="1">
      <c r="A26" s="510" t="s">
        <v>238</v>
      </c>
      <c r="B26" s="511"/>
      <c r="C26" s="173">
        <f>$B$211</f>
        <v>12</v>
      </c>
      <c r="H26" s="105"/>
    </row>
    <row r="27" spans="1:10" ht="13.5" thickBot="1">
      <c r="A27" s="145" t="s">
        <v>186</v>
      </c>
      <c r="B27" s="146" t="s">
        <v>187</v>
      </c>
      <c r="C27" s="146" t="s">
        <v>188</v>
      </c>
      <c r="D27" s="146" t="s">
        <v>189</v>
      </c>
      <c r="E27" s="146" t="s">
        <v>190</v>
      </c>
      <c r="F27" s="146" t="s">
        <v>191</v>
      </c>
      <c r="G27" s="147" t="s">
        <v>226</v>
      </c>
      <c r="H27" s="146" t="s">
        <v>216</v>
      </c>
      <c r="I27" s="146" t="s">
        <v>217</v>
      </c>
      <c r="J27" s="146" t="s">
        <v>218</v>
      </c>
    </row>
    <row r="28" spans="1:15" ht="12.75">
      <c r="A28" s="114" t="s">
        <v>339</v>
      </c>
      <c r="B28" s="174">
        <f>B197</f>
        <v>1053.4199623507416</v>
      </c>
      <c r="C28" s="174">
        <f>E197</f>
        <v>985.2403418803415</v>
      </c>
      <c r="D28" s="174">
        <f>H197</f>
        <v>2025.161025641025</v>
      </c>
      <c r="E28" s="174">
        <f>K197</f>
        <v>1399.8167521367516</v>
      </c>
      <c r="F28" s="174">
        <f>N197</f>
        <v>1285.8904452559912</v>
      </c>
      <c r="G28" s="175">
        <f>SUMPRODUCT(B$10:F$10,B28:F28)</f>
        <v>1188.2212875448297</v>
      </c>
      <c r="H28" s="175">
        <f>SUMPRODUCT(B$12:F$12,B28:F28)</f>
        <v>1030.337857386689</v>
      </c>
      <c r="I28" s="175">
        <f>SUMPRODUCT(B$13:F$13,B28:F28)</f>
        <v>1261.2580362223475</v>
      </c>
      <c r="J28" s="176">
        <f>SUMPRODUCT(B$14:F$14,$B28:$F28)</f>
        <v>2025.161025641025</v>
      </c>
      <c r="M28" t="s">
        <v>242</v>
      </c>
      <c r="N28" t="s">
        <v>243</v>
      </c>
      <c r="O28" t="s">
        <v>244</v>
      </c>
    </row>
    <row r="29" spans="1:15" ht="12.75">
      <c r="A29" s="116" t="s">
        <v>340</v>
      </c>
      <c r="B29" s="175">
        <f>C197</f>
        <v>1386.3399810066473</v>
      </c>
      <c r="C29" s="175">
        <f>F197</f>
        <v>1042.5166191832857</v>
      </c>
      <c r="D29" s="175">
        <f>I197</f>
        <v>2362.5773979107303</v>
      </c>
      <c r="E29" s="175">
        <f>L197</f>
        <v>1688.7388414055074</v>
      </c>
      <c r="F29" s="175">
        <f>O197</f>
        <v>1618.3171889838552</v>
      </c>
      <c r="G29" s="175">
        <f>SUMPRODUCT(B$10:F$10,B29:F29)</f>
        <v>1418.1678062678059</v>
      </c>
      <c r="H29" s="175">
        <f>SUMPRODUCT(B$12:F$12,B29:F29)</f>
        <v>1128.886704653371</v>
      </c>
      <c r="I29" s="175">
        <f>SUMPRODUCT(B$13:F$13,B29:F29)</f>
        <v>1567.7792972459633</v>
      </c>
      <c r="J29" s="176">
        <f>SUMPRODUCT(B$14:F$14,$B29:$F29)</f>
        <v>2362.5773979107303</v>
      </c>
      <c r="M29" s="172">
        <f>1-N29</f>
        <v>0.43899999999999995</v>
      </c>
      <c r="N29" s="172">
        <v>0.561</v>
      </c>
      <c r="O29" s="148">
        <f>SUM(M29:N29)</f>
        <v>1</v>
      </c>
    </row>
    <row r="30" spans="1:15" ht="12.75">
      <c r="A30" s="116" t="s">
        <v>341</v>
      </c>
      <c r="B30" s="175">
        <f>D197</f>
        <v>1508.5006693440425</v>
      </c>
      <c r="C30" s="175">
        <f>G197</f>
        <v>1215.2850719115777</v>
      </c>
      <c r="D30" s="175">
        <f>J197</f>
        <v>2317.0270826897327</v>
      </c>
      <c r="E30" s="175">
        <f>M197</f>
        <v>1655.7323310335353</v>
      </c>
      <c r="F30" s="175">
        <f>P197</f>
        <v>1520.9779288092536</v>
      </c>
      <c r="G30" s="175">
        <f>SUMPRODUCT(B$10:F$10,B30:F30)</f>
        <v>1471.505595029691</v>
      </c>
      <c r="H30" s="175">
        <f>SUMPRODUCT(B$12:F$12,B30:F30)</f>
        <v>1261.1390004462291</v>
      </c>
      <c r="I30" s="175">
        <f>SUMPRODUCT(B$13:F$13,B30:F30)</f>
        <v>1596.8396663577382</v>
      </c>
      <c r="J30" s="176">
        <f>SUMPRODUCT(B$14:F$14,$B30:$F30)</f>
        <v>2317.0270826897327</v>
      </c>
      <c r="M30">
        <v>4867</v>
      </c>
      <c r="N30">
        <v>6888</v>
      </c>
      <c r="O30">
        <f>SUMPRODUCT(M29:N29,M30:N30)</f>
        <v>6000.781000000001</v>
      </c>
    </row>
    <row r="31" spans="1:8" ht="12.75">
      <c r="A31" s="16"/>
      <c r="B31" s="131"/>
      <c r="C31" s="131"/>
      <c r="D31" s="131"/>
      <c r="E31" s="131"/>
      <c r="F31" s="131"/>
      <c r="G31" s="131"/>
      <c r="H31" s="105"/>
    </row>
    <row r="32" spans="1:8" ht="13.5" thickBot="1">
      <c r="A32" s="107" t="s">
        <v>245</v>
      </c>
      <c r="B32" s="131"/>
      <c r="C32" s="131"/>
      <c r="D32" s="131"/>
      <c r="E32" s="131"/>
      <c r="F32" s="131"/>
      <c r="G32" s="131"/>
      <c r="H32" s="105"/>
    </row>
    <row r="33" spans="1:8" ht="13.5" thickBot="1">
      <c r="A33" s="510" t="s">
        <v>246</v>
      </c>
      <c r="B33" s="511"/>
      <c r="C33" s="173">
        <f>$B$211</f>
        <v>12</v>
      </c>
      <c r="D33" s="131"/>
      <c r="E33" s="131"/>
      <c r="F33" s="131"/>
      <c r="G33" s="131"/>
      <c r="H33" s="105"/>
    </row>
    <row r="34" spans="1:10" ht="13.5" thickBot="1">
      <c r="A34" s="178" t="s">
        <v>186</v>
      </c>
      <c r="B34" s="179" t="s">
        <v>187</v>
      </c>
      <c r="C34" s="179" t="s">
        <v>188</v>
      </c>
      <c r="D34" s="179" t="s">
        <v>189</v>
      </c>
      <c r="E34" s="179" t="s">
        <v>190</v>
      </c>
      <c r="F34" s="179" t="s">
        <v>191</v>
      </c>
      <c r="G34" s="180" t="s">
        <v>226</v>
      </c>
      <c r="H34" s="146" t="s">
        <v>216</v>
      </c>
      <c r="I34" s="146" t="s">
        <v>217</v>
      </c>
      <c r="J34" s="146" t="s">
        <v>218</v>
      </c>
    </row>
    <row r="35" spans="1:10" ht="12.75">
      <c r="A35" s="114" t="s">
        <v>339</v>
      </c>
      <c r="B35" s="175">
        <f aca="true" t="shared" si="0" ref="B35:J35">B21-B28</f>
        <v>95.76545112279496</v>
      </c>
      <c r="C35" s="175">
        <f t="shared" si="0"/>
        <v>89.56730380730392</v>
      </c>
      <c r="D35" s="175">
        <f t="shared" si="0"/>
        <v>184.10554778554797</v>
      </c>
      <c r="E35" s="175">
        <f t="shared" si="0"/>
        <v>127.25606837606847</v>
      </c>
      <c r="F35" s="175">
        <f t="shared" si="0"/>
        <v>116.89913138690872</v>
      </c>
      <c r="G35" s="174">
        <f t="shared" si="0"/>
        <v>108.0201170495302</v>
      </c>
      <c r="H35" s="174">
        <f t="shared" si="0"/>
        <v>93.66707794424451</v>
      </c>
      <c r="I35" s="174">
        <f t="shared" si="0"/>
        <v>114.65982147475916</v>
      </c>
      <c r="J35" s="174">
        <f t="shared" si="0"/>
        <v>184.10554778554797</v>
      </c>
    </row>
    <row r="36" spans="1:10" ht="12.75">
      <c r="A36" s="116" t="s">
        <v>340</v>
      </c>
      <c r="B36" s="175">
        <f aca="true" t="shared" si="1" ref="B36:J36">B22-B29</f>
        <v>126.03090736424065</v>
      </c>
      <c r="C36" s="175">
        <f t="shared" si="1"/>
        <v>94.77423810757159</v>
      </c>
      <c r="D36" s="175">
        <f t="shared" si="1"/>
        <v>-2087.2187268255634</v>
      </c>
      <c r="E36" s="175">
        <f t="shared" si="1"/>
        <v>153.52171285504664</v>
      </c>
      <c r="F36" s="175">
        <f t="shared" si="1"/>
        <v>147.11974445307806</v>
      </c>
      <c r="G36" s="175">
        <f t="shared" si="1"/>
        <v>13.824421510746333</v>
      </c>
      <c r="H36" s="175">
        <f t="shared" si="1"/>
        <v>102.62606405939755</v>
      </c>
      <c r="I36" s="175">
        <f t="shared" si="1"/>
        <v>142.52539065872406</v>
      </c>
      <c r="J36" s="175">
        <f t="shared" si="1"/>
        <v>-2087.2187268255634</v>
      </c>
    </row>
    <row r="37" spans="1:10" ht="12.75">
      <c r="A37" s="116" t="s">
        <v>341</v>
      </c>
      <c r="B37" s="175">
        <f aca="true" t="shared" si="2" ref="B37:J37">B23-B30</f>
        <v>137.13642448582232</v>
      </c>
      <c r="C37" s="175">
        <f t="shared" si="2"/>
        <v>110.48046108287076</v>
      </c>
      <c r="D37" s="175">
        <f t="shared" si="2"/>
        <v>210.63882569906718</v>
      </c>
      <c r="E37" s="175">
        <f t="shared" si="2"/>
        <v>150.52112100304907</v>
      </c>
      <c r="F37" s="175">
        <f t="shared" si="2"/>
        <v>138.27072080084167</v>
      </c>
      <c r="G37" s="175">
        <f t="shared" si="2"/>
        <v>133.77323591179038</v>
      </c>
      <c r="H37" s="175">
        <f t="shared" si="2"/>
        <v>114.6490000405663</v>
      </c>
      <c r="I37" s="175">
        <f t="shared" si="2"/>
        <v>145.16724239615814</v>
      </c>
      <c r="J37" s="175">
        <f t="shared" si="2"/>
        <v>210.63882569906718</v>
      </c>
    </row>
    <row r="38" spans="1:8" ht="12.75">
      <c r="A38" s="16"/>
      <c r="B38" s="131"/>
      <c r="C38" s="131"/>
      <c r="D38" s="131"/>
      <c r="E38" s="131"/>
      <c r="F38" s="131"/>
      <c r="G38" s="131"/>
      <c r="H38" s="105"/>
    </row>
    <row r="39" spans="1:8" ht="13.5" thickBot="1">
      <c r="A39" s="181" t="s">
        <v>247</v>
      </c>
      <c r="B39" s="131"/>
      <c r="C39" s="131"/>
      <c r="D39" s="131"/>
      <c r="E39" s="131"/>
      <c r="F39" s="131"/>
      <c r="G39" s="131"/>
      <c r="H39" s="105"/>
    </row>
    <row r="40" spans="1:8" ht="13.5" thickBot="1">
      <c r="A40" s="513" t="s">
        <v>248</v>
      </c>
      <c r="B40" s="514"/>
      <c r="C40" s="515"/>
      <c r="D40" s="131"/>
      <c r="E40" s="131"/>
      <c r="F40" s="131"/>
      <c r="G40" s="131"/>
      <c r="H40" s="105"/>
    </row>
    <row r="41" spans="1:10" ht="13.5" thickBot="1">
      <c r="A41" s="145" t="s">
        <v>186</v>
      </c>
      <c r="B41" s="146" t="s">
        <v>187</v>
      </c>
      <c r="C41" s="146" t="s">
        <v>188</v>
      </c>
      <c r="D41" s="146" t="s">
        <v>189</v>
      </c>
      <c r="E41" s="146" t="s">
        <v>190</v>
      </c>
      <c r="F41" s="146" t="s">
        <v>191</v>
      </c>
      <c r="G41" s="146" t="s">
        <v>226</v>
      </c>
      <c r="H41" s="146" t="s">
        <v>220</v>
      </c>
      <c r="I41" s="146" t="s">
        <v>221</v>
      </c>
      <c r="J41" s="147" t="s">
        <v>222</v>
      </c>
    </row>
    <row r="42" spans="1:12" ht="12.75">
      <c r="A42" s="114" t="s">
        <v>339</v>
      </c>
      <c r="B42" s="174">
        <f>B118</f>
        <v>5235.685511573807</v>
      </c>
      <c r="C42" s="174">
        <f>E118</f>
        <v>5996.8408512864635</v>
      </c>
      <c r="D42" s="174">
        <f>H118</f>
        <v>7680.419535694032</v>
      </c>
      <c r="E42" s="174">
        <f>K118</f>
        <v>9003.231359157162</v>
      </c>
      <c r="F42" s="174">
        <f>N118</f>
        <v>10610.288526279455</v>
      </c>
      <c r="G42" s="174">
        <f>SUMPRODUCT(B$3:F$3,B42:F42)</f>
        <v>6796.8158889825445</v>
      </c>
      <c r="H42" s="174">
        <f>SUMPRODUCT(B$5:F$5,B42:F42)</f>
        <v>6151.331153488926</v>
      </c>
      <c r="I42" s="174">
        <f>SUMPRODUCT(B$6:F$6,B42:F42)</f>
        <v>8804.809585637693</v>
      </c>
      <c r="J42" s="174">
        <f>SUMPRODUCT(B$7:F$7,B42:F42)</f>
        <v>10610.288526279455</v>
      </c>
      <c r="L42" t="s">
        <v>249</v>
      </c>
    </row>
    <row r="43" spans="1:10" ht="12.75">
      <c r="A43" s="116" t="s">
        <v>340</v>
      </c>
      <c r="B43" s="175">
        <f>C118</f>
        <v>7181.449668627228</v>
      </c>
      <c r="C43" s="175">
        <f>F118</f>
        <v>8225.937165802428</v>
      </c>
      <c r="D43" s="175">
        <f>I118</f>
        <v>10560.77361043584</v>
      </c>
      <c r="E43" s="175">
        <f>L118</f>
        <v>12395.287959790552</v>
      </c>
      <c r="F43" s="175">
        <f>O118</f>
        <v>14692.447597109136</v>
      </c>
      <c r="G43" s="175">
        <f>SUMPRODUCT(B$3:F$3,B43:F43)</f>
        <v>9341.009378489889</v>
      </c>
      <c r="H43" s="175">
        <f>SUMPRODUCT(B$5:F$5,B43:F43)</f>
        <v>8444.075652949461</v>
      </c>
      <c r="I43" s="175">
        <f>SUMPRODUCT(B$6:F$6,B43:F43)</f>
        <v>12120.110807387346</v>
      </c>
      <c r="J43" s="175">
        <f>SUMPRODUCT(B$7:F$7,B43:F43)</f>
        <v>14692.447597109136</v>
      </c>
    </row>
    <row r="44" spans="1:10" ht="12.75">
      <c r="A44" s="116" t="s">
        <v>341</v>
      </c>
      <c r="B44" s="175">
        <f>D118</f>
        <v>4992.9540671015</v>
      </c>
      <c r="C44" s="175">
        <f>G118</f>
        <v>5425.610179847998</v>
      </c>
      <c r="D44" s="175">
        <f>J118</f>
        <v>7165.56841390285</v>
      </c>
      <c r="E44" s="175">
        <f>M118</f>
        <v>8566.706380864907</v>
      </c>
      <c r="F44" s="175">
        <f>P118</f>
        <v>10172.14353863655</v>
      </c>
      <c r="G44" s="175">
        <f>SUMPRODUCT(B$3:F$3,B44:F44)</f>
        <v>6325.504803853531</v>
      </c>
      <c r="H44" s="175">
        <f>SUMPRODUCT(B$5:F$5,B44:F44)</f>
        <v>5709.170098900437</v>
      </c>
      <c r="I44" s="175">
        <f>SUMPRODUCT(B$6:F$6,B44:F44)</f>
        <v>8356.5356858206</v>
      </c>
      <c r="J44" s="175">
        <f>SUMPRODUCT(B$7:F$7,B44:F44)</f>
        <v>10172.14353863655</v>
      </c>
    </row>
    <row r="45" spans="1:12" ht="12.75">
      <c r="A45" s="182" t="s">
        <v>250</v>
      </c>
      <c r="B45" s="183">
        <f>B44/2300</f>
        <v>2.1708495943919566</v>
      </c>
      <c r="C45" s="183">
        <f>C44/2300</f>
        <v>2.358960947759999</v>
      </c>
      <c r="D45" s="183">
        <f>D44/2300</f>
        <v>3.115464527783848</v>
      </c>
      <c r="E45" s="183">
        <f>E44/2300</f>
        <v>3.7246549482021334</v>
      </c>
      <c r="F45" s="183">
        <f>F44/2300</f>
        <v>4.422671103755022</v>
      </c>
      <c r="G45" s="184">
        <f>SUMPRODUCT(B$3:F$3,B45:F45)</f>
        <v>2.7502194799363173</v>
      </c>
      <c r="H45" s="184">
        <f>SUMPRODUCT(B$5:F$5,B45:F45)</f>
        <v>2.4822478690871463</v>
      </c>
      <c r="I45" s="184">
        <f>SUMPRODUCT(B$6:F$6,B45:F45)</f>
        <v>3.6332763851393906</v>
      </c>
      <c r="J45" s="184">
        <f>SUMPRODUCT(B$7:F$7,B45:F45)</f>
        <v>4.422671103755022</v>
      </c>
      <c r="L45" t="s">
        <v>251</v>
      </c>
    </row>
    <row r="46" spans="1:10" ht="12.75">
      <c r="A46" s="16"/>
      <c r="B46" s="185"/>
      <c r="C46" s="185"/>
      <c r="D46" s="185"/>
      <c r="E46" s="185"/>
      <c r="F46" s="185"/>
      <c r="G46" s="186"/>
      <c r="H46" s="186"/>
      <c r="I46" s="186"/>
      <c r="J46" s="186"/>
    </row>
    <row r="47" spans="1:12" ht="13.5" thickBot="1">
      <c r="A47" s="181" t="s">
        <v>252</v>
      </c>
      <c r="B47" s="131"/>
      <c r="C47" s="131"/>
      <c r="D47" s="131"/>
      <c r="E47" s="131"/>
      <c r="F47" s="131"/>
      <c r="G47" s="131"/>
      <c r="H47" s="105"/>
      <c r="L47" t="s">
        <v>253</v>
      </c>
    </row>
    <row r="48" spans="1:8" ht="13.5" thickBot="1">
      <c r="A48" s="510" t="s">
        <v>254</v>
      </c>
      <c r="B48" s="511"/>
      <c r="C48" s="512"/>
      <c r="D48" s="131"/>
      <c r="E48" s="131"/>
      <c r="F48" s="131"/>
      <c r="G48" s="131"/>
      <c r="H48" s="105"/>
    </row>
    <row r="49" spans="1:10" ht="13.5" thickBot="1">
      <c r="A49" s="145" t="s">
        <v>186</v>
      </c>
      <c r="B49" s="146" t="s">
        <v>187</v>
      </c>
      <c r="C49" s="146" t="s">
        <v>188</v>
      </c>
      <c r="D49" s="146" t="s">
        <v>189</v>
      </c>
      <c r="E49" s="146" t="s">
        <v>190</v>
      </c>
      <c r="F49" s="146" t="s">
        <v>191</v>
      </c>
      <c r="G49" s="147" t="s">
        <v>226</v>
      </c>
      <c r="H49" s="145" t="s">
        <v>220</v>
      </c>
      <c r="I49" s="146" t="s">
        <v>221</v>
      </c>
      <c r="J49" s="147" t="s">
        <v>222</v>
      </c>
    </row>
    <row r="50" spans="1:10" ht="12.75">
      <c r="A50" s="114" t="s">
        <v>339</v>
      </c>
      <c r="B50" s="174">
        <f>B145</f>
        <v>6980.914015431743</v>
      </c>
      <c r="C50" s="174">
        <f>E145</f>
        <v>7995.787801715284</v>
      </c>
      <c r="D50" s="174">
        <f>H145</f>
        <v>10240.559380925375</v>
      </c>
      <c r="E50" s="174">
        <f>K145</f>
        <v>12004.308478876215</v>
      </c>
      <c r="F50" s="174">
        <f>N145</f>
        <v>14147.051368372608</v>
      </c>
      <c r="G50" s="174">
        <f>SUMPRODUCT(B$3:F$3,B50:F50)</f>
        <v>9062.421185310057</v>
      </c>
      <c r="H50" s="174">
        <f>SUMPRODUCT(B$5:F$5,B50:F50)</f>
        <v>8201.774871318568</v>
      </c>
      <c r="I50" s="174">
        <f>SUMPRODUCT(B$6:F$6,B50:F50)</f>
        <v>11739.746114183588</v>
      </c>
      <c r="J50" s="174">
        <f>SUMPRODUCT(B$7:F$7,B50:F50)</f>
        <v>14147.051368372608</v>
      </c>
    </row>
    <row r="51" spans="1:10" ht="12.75">
      <c r="A51" s="116" t="s">
        <v>340</v>
      </c>
      <c r="B51" s="175">
        <f>C145</f>
        <v>9575.266224836303</v>
      </c>
      <c r="C51" s="175">
        <f>F145</f>
        <v>10967.916221069905</v>
      </c>
      <c r="D51" s="175">
        <f>I145</f>
        <v>2.9537486715674492</v>
      </c>
      <c r="E51" s="175">
        <f>L145</f>
        <v>16527.05061305407</v>
      </c>
      <c r="F51" s="175">
        <f>O145</f>
        <v>19589.93012947885</v>
      </c>
      <c r="G51" s="175">
        <f>SUMPRODUCT(B$3:F$3,B51:F51)</f>
        <v>8935.159738342465</v>
      </c>
      <c r="H51" s="175">
        <f>SUMPRODUCT(B$5:F$5,B51:F51)</f>
        <v>7739.24810428856</v>
      </c>
      <c r="I51" s="175">
        <f>SUMPRODUCT(B$6:F$6,B51:F51)</f>
        <v>14048.436083396695</v>
      </c>
      <c r="J51" s="175">
        <f>SUMPRODUCT(B$7:F$7,B51:F51)</f>
        <v>19589.93012947885</v>
      </c>
    </row>
    <row r="52" spans="1:10" ht="12.75">
      <c r="A52" s="116" t="s">
        <v>341</v>
      </c>
      <c r="B52" s="175">
        <f>D145</f>
        <v>6015.607309760844</v>
      </c>
      <c r="C52" s="175">
        <f>G145</f>
        <v>6536.879734756624</v>
      </c>
      <c r="D52" s="175">
        <f>J145</f>
        <v>8633.214956509459</v>
      </c>
      <c r="E52" s="175">
        <f>M145</f>
        <v>10321.332988993865</v>
      </c>
      <c r="F52" s="175">
        <f>P145</f>
        <v>12255.594624863314</v>
      </c>
      <c r="G52" s="175">
        <f>SUMPRODUCT(B$3:F$3,B52:F52)</f>
        <v>7621.090125124736</v>
      </c>
      <c r="H52" s="175">
        <f>SUMPRODUCT(B$5:F$5,B52:F52)</f>
        <v>6878.51819144631</v>
      </c>
      <c r="I52" s="175">
        <f>SUMPRODUCT(B$6:F$6,B52:F52)</f>
        <v>10068.115284121204</v>
      </c>
      <c r="J52" s="175">
        <f>SUMPRODUCT(B$7:F$7,B52:F52)</f>
        <v>12255.594624863314</v>
      </c>
    </row>
    <row r="54" spans="1:8" ht="12.75">
      <c r="A54" s="16"/>
      <c r="B54" s="185"/>
      <c r="C54" s="185"/>
      <c r="D54" s="185"/>
      <c r="E54" s="185"/>
      <c r="F54" s="185"/>
      <c r="G54" s="131"/>
      <c r="H54" s="105"/>
    </row>
    <row r="55" spans="1:12" ht="13.5" thickBot="1">
      <c r="A55" s="107" t="s">
        <v>255</v>
      </c>
      <c r="L55" t="s">
        <v>256</v>
      </c>
    </row>
    <row r="56" spans="1:7" ht="13.5" thickBot="1">
      <c r="A56" s="510" t="s">
        <v>210</v>
      </c>
      <c r="B56" s="511"/>
      <c r="C56" s="187">
        <f>B173</f>
        <v>5.59125</v>
      </c>
      <c r="D56" s="131"/>
      <c r="E56" s="131"/>
      <c r="F56" s="131"/>
      <c r="G56" s="131"/>
    </row>
    <row r="57" spans="1:10" ht="13.5" thickBot="1">
      <c r="A57" s="145" t="s">
        <v>186</v>
      </c>
      <c r="B57" s="146" t="s">
        <v>187</v>
      </c>
      <c r="C57" s="146" t="s">
        <v>188</v>
      </c>
      <c r="D57" s="146" t="s">
        <v>189</v>
      </c>
      <c r="E57" s="146" t="s">
        <v>190</v>
      </c>
      <c r="F57" s="146" t="s">
        <v>191</v>
      </c>
      <c r="G57" s="147" t="s">
        <v>226</v>
      </c>
      <c r="H57" s="145" t="s">
        <v>220</v>
      </c>
      <c r="I57" s="146" t="s">
        <v>221</v>
      </c>
      <c r="J57" s="147" t="s">
        <v>222</v>
      </c>
    </row>
    <row r="58" spans="1:10" ht="12.75">
      <c r="A58" s="114" t="s">
        <v>339</v>
      </c>
      <c r="B58" s="174">
        <f>B179</f>
        <v>4261.276017825806</v>
      </c>
      <c r="C58" s="174">
        <f>E179</f>
        <v>4927.703822183868</v>
      </c>
      <c r="D58" s="174">
        <f>H179</f>
        <v>7057.605970437339</v>
      </c>
      <c r="E58" s="174">
        <f>K179</f>
        <v>8273.149545843713</v>
      </c>
      <c r="F58" s="174">
        <f>N179</f>
        <v>10188.085946142472</v>
      </c>
      <c r="G58" s="174">
        <f>SUMPRODUCT(B$3:F$3,B58:F58)</f>
        <v>5924.4574769395385</v>
      </c>
      <c r="H58" s="174">
        <f>SUMPRODUCT(B$5:F$5,B58:F58)</f>
        <v>5226.929627721915</v>
      </c>
      <c r="I58" s="174">
        <f>SUMPRODUCT(B$6:F$6,B58:F58)</f>
        <v>8090.818009532756</v>
      </c>
      <c r="J58" s="174">
        <f>SUMPRODUCT(B$7:F$7,B58:F58)</f>
        <v>10188.085946142472</v>
      </c>
    </row>
    <row r="59" spans="1:10" ht="12.75">
      <c r="A59" s="116" t="s">
        <v>340</v>
      </c>
      <c r="B59" s="175">
        <f>C179</f>
        <v>5844.9154706669</v>
      </c>
      <c r="C59" s="175">
        <f>F179</f>
        <v>6759.38932150805</v>
      </c>
      <c r="D59" s="175">
        <f>I179</f>
        <v>9704.389003629332</v>
      </c>
      <c r="E59" s="175">
        <f>L179</f>
        <v>11390.140591115865</v>
      </c>
      <c r="F59" s="175">
        <f>O179</f>
        <v>14107.80852073879</v>
      </c>
      <c r="G59" s="175">
        <f>SUMPRODUCT(B$3:F$3,B59:F59)</f>
        <v>8143.24055879246</v>
      </c>
      <c r="H59" s="175">
        <f>SUMPRODUCT(B$5:F$5,B59:F59)</f>
        <v>7175.573394243967</v>
      </c>
      <c r="I59" s="175">
        <f>SUMPRODUCT(B$6:F$6,B59:F59)</f>
        <v>11137.277852992886</v>
      </c>
      <c r="J59" s="175">
        <f>SUMPRODUCT(B$7:F$7,B59:F59)</f>
        <v>14107.80852073879</v>
      </c>
    </row>
    <row r="60" spans="1:10" ht="12.75">
      <c r="A60" s="116" t="s">
        <v>341</v>
      </c>
      <c r="B60" s="175">
        <f>D179</f>
        <v>3672.035367442658</v>
      </c>
      <c r="C60" s="175">
        <f>G179</f>
        <v>4028.597062969367</v>
      </c>
      <c r="D60" s="175">
        <f>J179</f>
        <v>5949.853631494126</v>
      </c>
      <c r="E60" s="175">
        <f>M179</f>
        <v>7113.273661756993</v>
      </c>
      <c r="F60" s="175">
        <f>P179</f>
        <v>8825.941753369942</v>
      </c>
      <c r="G60" s="175">
        <f>SUMPRODUCT(B$3:F$3,B60:F60)</f>
        <v>4985.933760394006</v>
      </c>
      <c r="H60" s="175">
        <f>SUMPRODUCT(B$5:F$5,B60:F60)</f>
        <v>4384.1146116662085</v>
      </c>
      <c r="I60" s="175">
        <f>SUMPRODUCT(B$6:F$6,B60:F60)</f>
        <v>6938.760657217563</v>
      </c>
      <c r="J60" s="175">
        <f>SUMPRODUCT(B$7:F$7,B60:F60)</f>
        <v>8825.941753369942</v>
      </c>
    </row>
    <row r="61" spans="1:8" ht="12.75">
      <c r="A61" s="16" t="s">
        <v>257</v>
      </c>
      <c r="B61" s="131"/>
      <c r="C61" s="131"/>
      <c r="D61" s="131"/>
      <c r="E61" s="131"/>
      <c r="F61" s="131"/>
      <c r="G61" s="131"/>
      <c r="H61" s="105"/>
    </row>
    <row r="62" spans="1:8" ht="12.75">
      <c r="A62" s="16"/>
      <c r="B62" s="131"/>
      <c r="C62" s="131"/>
      <c r="D62" s="131"/>
      <c r="E62" s="131"/>
      <c r="F62" s="131"/>
      <c r="G62" s="131"/>
      <c r="H62" s="105"/>
    </row>
    <row r="63" spans="1:8" ht="13.5" thickBot="1">
      <c r="A63" s="107" t="s">
        <v>206</v>
      </c>
      <c r="H63" s="105"/>
    </row>
    <row r="64" spans="1:8" ht="13.5" thickBot="1">
      <c r="A64" s="510" t="s">
        <v>210</v>
      </c>
      <c r="B64" s="511"/>
      <c r="C64" s="173">
        <f>B190</f>
        <v>6.3</v>
      </c>
      <c r="D64" s="131"/>
      <c r="E64" s="131"/>
      <c r="F64" s="131"/>
      <c r="G64" s="131"/>
      <c r="H64" s="105"/>
    </row>
    <row r="65" spans="1:10" ht="13.5" thickBot="1">
      <c r="A65" s="145" t="s">
        <v>186</v>
      </c>
      <c r="B65" s="146" t="s">
        <v>187</v>
      </c>
      <c r="C65" s="146" t="s">
        <v>188</v>
      </c>
      <c r="D65" s="146" t="s">
        <v>189</v>
      </c>
      <c r="E65" s="146" t="s">
        <v>190</v>
      </c>
      <c r="F65" s="146" t="s">
        <v>191</v>
      </c>
      <c r="G65" s="147" t="s">
        <v>226</v>
      </c>
      <c r="H65" s="145" t="s">
        <v>220</v>
      </c>
      <c r="I65" s="146" t="s">
        <v>221</v>
      </c>
      <c r="J65" s="147" t="s">
        <v>222</v>
      </c>
    </row>
    <row r="66" spans="1:10" ht="12.75">
      <c r="A66" s="114" t="s">
        <v>339</v>
      </c>
      <c r="B66" s="174">
        <f>B196</f>
        <v>3781.882465820403</v>
      </c>
      <c r="C66" s="174">
        <f>E196</f>
        <v>4373.337142188183</v>
      </c>
      <c r="D66" s="174">
        <f>H196</f>
        <v>6263.625298763138</v>
      </c>
      <c r="E66" s="174">
        <f>K196</f>
        <v>7342.420221936295</v>
      </c>
      <c r="F66" s="174">
        <f>N196</f>
        <v>9041.926277201443</v>
      </c>
      <c r="G66" s="174">
        <f>SUMPRODUCT(B$3:F$3,B66:F66)</f>
        <v>5257.95601078384</v>
      </c>
      <c r="H66" s="174">
        <f>SUMPRODUCT(B$5:F$5,B66:F66)</f>
        <v>4638.900044603199</v>
      </c>
      <c r="I66" s="174">
        <f>SUMPRODUCT(B$6:F$6,B66:F66)</f>
        <v>7180.600983460322</v>
      </c>
      <c r="J66" s="174">
        <f>SUMPRODUCT(B$7:F$7,B66:F66)</f>
        <v>9041.926277201443</v>
      </c>
    </row>
    <row r="67" spans="1:10" ht="12.75">
      <c r="A67" s="116" t="s">
        <v>340</v>
      </c>
      <c r="B67" s="175">
        <f>C196</f>
        <v>5187.362480216873</v>
      </c>
      <c r="C67" s="175">
        <f>F196</f>
        <v>5998.958022838394</v>
      </c>
      <c r="D67" s="175">
        <f>I196</f>
        <v>8612.645240721033</v>
      </c>
      <c r="E67" s="175">
        <f>L196</f>
        <v>10108.74977461533</v>
      </c>
      <c r="F67" s="175">
        <f>O196</f>
        <v>12520.680062155676</v>
      </c>
      <c r="G67" s="175">
        <f>SUMPRODUCT(B$3:F$3,B67:F67)</f>
        <v>7227.125995928308</v>
      </c>
      <c r="H67" s="175">
        <f>SUMPRODUCT(B$5:F$5,B67:F67)</f>
        <v>6368.321387391521</v>
      </c>
      <c r="I67" s="175">
        <f>SUMPRODUCT(B$6:F$6,B67:F67)</f>
        <v>9884.334094531185</v>
      </c>
      <c r="J67" s="175">
        <f>SUMPRODUCT(B$7:F$7,B67:F67)</f>
        <v>12520.680062155676</v>
      </c>
    </row>
    <row r="68" spans="1:10" ht="12.75">
      <c r="A68" s="116" t="s">
        <v>341</v>
      </c>
      <c r="B68" s="175">
        <f>D196</f>
        <v>3258.9313886053587</v>
      </c>
      <c r="C68" s="175">
        <f>G196</f>
        <v>3575.3798933853136</v>
      </c>
      <c r="D68" s="175">
        <f>J196</f>
        <v>5280.495097951036</v>
      </c>
      <c r="E68" s="175">
        <f>M196</f>
        <v>6313.03037480933</v>
      </c>
      <c r="F68" s="175">
        <f>P196</f>
        <v>7833.0233061158215</v>
      </c>
      <c r="G68" s="175">
        <f>SUMPRODUCT(B$3:F$3,B68:F68)</f>
        <v>4425.01621234968</v>
      </c>
      <c r="H68" s="175">
        <f>SUMPRODUCT(B$5:F$5,B68:F68)</f>
        <v>3890.9017178537597</v>
      </c>
      <c r="I68" s="175">
        <f>SUMPRODUCT(B$6:F$6,B68:F68)</f>
        <v>6158.150083280586</v>
      </c>
      <c r="J68" s="175">
        <f>SUMPRODUCT(B$7:F$7,B68:F68)</f>
        <v>7833.0233061158215</v>
      </c>
    </row>
    <row r="69" spans="1:8" ht="12.75">
      <c r="A69" s="16"/>
      <c r="B69" s="131"/>
      <c r="C69" s="131"/>
      <c r="D69" s="131"/>
      <c r="E69" s="131"/>
      <c r="F69" s="131"/>
      <c r="G69" s="131"/>
      <c r="H69" s="105"/>
    </row>
    <row r="70" spans="1:8" ht="13.5" thickBot="1">
      <c r="A70" s="107" t="s">
        <v>258</v>
      </c>
      <c r="B70" s="131"/>
      <c r="C70" s="131"/>
      <c r="D70" s="131"/>
      <c r="E70" s="131"/>
      <c r="F70" s="131"/>
      <c r="G70" s="131"/>
      <c r="H70" s="105"/>
    </row>
    <row r="71" spans="1:8" ht="13.5" thickBot="1">
      <c r="A71" s="510" t="s">
        <v>259</v>
      </c>
      <c r="B71" s="512"/>
      <c r="C71" s="173">
        <f>B190</f>
        <v>6.3</v>
      </c>
      <c r="G71" s="131"/>
      <c r="H71" s="105"/>
    </row>
    <row r="72" spans="1:10" ht="13.5" thickBot="1">
      <c r="A72" s="145" t="s">
        <v>186</v>
      </c>
      <c r="B72" s="146" t="s">
        <v>187</v>
      </c>
      <c r="C72" s="146" t="s">
        <v>188</v>
      </c>
      <c r="D72" s="146" t="s">
        <v>189</v>
      </c>
      <c r="E72" s="146" t="s">
        <v>190</v>
      </c>
      <c r="F72" s="146" t="s">
        <v>191</v>
      </c>
      <c r="G72" s="180" t="s">
        <v>226</v>
      </c>
      <c r="H72" s="145" t="s">
        <v>220</v>
      </c>
      <c r="I72" s="146" t="s">
        <v>221</v>
      </c>
      <c r="J72" s="147" t="s">
        <v>222</v>
      </c>
    </row>
    <row r="73" spans="1:10" ht="12.75">
      <c r="A73" s="114" t="s">
        <v>339</v>
      </c>
      <c r="B73" s="175">
        <f aca="true" t="shared" si="3" ref="B73:J73">B42-B66</f>
        <v>1453.8030457534041</v>
      </c>
      <c r="C73" s="175">
        <f t="shared" si="3"/>
        <v>1623.5037090982805</v>
      </c>
      <c r="D73" s="175">
        <f t="shared" si="3"/>
        <v>1416.794236930894</v>
      </c>
      <c r="E73" s="175">
        <f t="shared" si="3"/>
        <v>1660.8111372208668</v>
      </c>
      <c r="F73" s="175">
        <f t="shared" si="3"/>
        <v>1568.3622490780126</v>
      </c>
      <c r="G73" s="175">
        <f t="shared" si="3"/>
        <v>1538.8598781987048</v>
      </c>
      <c r="H73" s="175">
        <f t="shared" si="3"/>
        <v>1512.4311088857276</v>
      </c>
      <c r="I73" s="175">
        <f t="shared" si="3"/>
        <v>1624.2086021773712</v>
      </c>
      <c r="J73" s="175">
        <f t="shared" si="3"/>
        <v>1568.3622490780126</v>
      </c>
    </row>
    <row r="74" spans="1:10" ht="12.75">
      <c r="A74" s="116" t="s">
        <v>340</v>
      </c>
      <c r="B74" s="175">
        <f aca="true" t="shared" si="4" ref="B74:J74">B43-B67</f>
        <v>1994.0871884103544</v>
      </c>
      <c r="C74" s="175">
        <f t="shared" si="4"/>
        <v>2226.9791429640345</v>
      </c>
      <c r="D74" s="175">
        <f t="shared" si="4"/>
        <v>1948.1283697148065</v>
      </c>
      <c r="E74" s="175">
        <f t="shared" si="4"/>
        <v>2286.5381851752227</v>
      </c>
      <c r="F74" s="175">
        <f t="shared" si="4"/>
        <v>2171.76753495346</v>
      </c>
      <c r="G74" s="175">
        <f t="shared" si="4"/>
        <v>2113.883382561581</v>
      </c>
      <c r="H74" s="175">
        <f t="shared" si="4"/>
        <v>2075.75426555794</v>
      </c>
      <c r="I74" s="175">
        <f t="shared" si="4"/>
        <v>2235.776712856161</v>
      </c>
      <c r="J74" s="175">
        <f t="shared" si="4"/>
        <v>2171.76753495346</v>
      </c>
    </row>
    <row r="75" spans="1:10" ht="12.75">
      <c r="A75" s="116" t="s">
        <v>341</v>
      </c>
      <c r="B75" s="175">
        <f aca="true" t="shared" si="5" ref="B75:J75">B44-B68</f>
        <v>1734.0226784961415</v>
      </c>
      <c r="C75" s="175">
        <f t="shared" si="5"/>
        <v>1850.230286462684</v>
      </c>
      <c r="D75" s="175">
        <f t="shared" si="5"/>
        <v>1885.073315951814</v>
      </c>
      <c r="E75" s="175">
        <f t="shared" si="5"/>
        <v>2253.676006055577</v>
      </c>
      <c r="F75" s="175">
        <f t="shared" si="5"/>
        <v>2339.1202325207287</v>
      </c>
      <c r="G75" s="175">
        <f t="shared" si="5"/>
        <v>1900.4885915038503</v>
      </c>
      <c r="H75" s="175">
        <f t="shared" si="5"/>
        <v>1818.268381046677</v>
      </c>
      <c r="I75" s="175">
        <f t="shared" si="5"/>
        <v>2198.3856025400137</v>
      </c>
      <c r="J75" s="175">
        <f t="shared" si="5"/>
        <v>2339.1202325207287</v>
      </c>
    </row>
    <row r="76" spans="1:8" ht="12.75">
      <c r="A76" s="16"/>
      <c r="B76" s="131"/>
      <c r="C76" s="131"/>
      <c r="D76" s="131"/>
      <c r="E76" s="131"/>
      <c r="F76" s="131"/>
      <c r="G76" s="131"/>
      <c r="H76" s="105"/>
    </row>
    <row r="77" spans="1:8" ht="13.5" thickBot="1">
      <c r="A77" s="107" t="s">
        <v>260</v>
      </c>
      <c r="B77" s="131"/>
      <c r="C77" s="131"/>
      <c r="D77" s="131"/>
      <c r="E77" s="131"/>
      <c r="F77" s="131"/>
      <c r="G77" s="131"/>
      <c r="H77" s="105"/>
    </row>
    <row r="78" spans="1:8" ht="13.5" thickBot="1">
      <c r="A78" s="510" t="s">
        <v>261</v>
      </c>
      <c r="B78" s="512"/>
      <c r="C78" s="173">
        <f>B190</f>
        <v>6.3</v>
      </c>
      <c r="G78" s="131"/>
      <c r="H78" s="105"/>
    </row>
    <row r="79" spans="1:10" ht="26.25" thickBot="1">
      <c r="A79" s="145" t="s">
        <v>186</v>
      </c>
      <c r="B79" s="146" t="s">
        <v>187</v>
      </c>
      <c r="C79" s="146" t="s">
        <v>188</v>
      </c>
      <c r="D79" s="146" t="s">
        <v>189</v>
      </c>
      <c r="E79" s="146" t="s">
        <v>190</v>
      </c>
      <c r="F79" s="146" t="s">
        <v>191</v>
      </c>
      <c r="G79" s="180" t="s">
        <v>226</v>
      </c>
      <c r="H79" s="188" t="s">
        <v>262</v>
      </c>
      <c r="I79" s="188" t="s">
        <v>263</v>
      </c>
      <c r="J79" s="188" t="s">
        <v>264</v>
      </c>
    </row>
    <row r="80" spans="1:12" ht="12.75">
      <c r="A80" s="114" t="s">
        <v>339</v>
      </c>
      <c r="B80" s="175">
        <f aca="true" t="shared" si="6" ref="B80:H82">B73-B28</f>
        <v>400.3830834026626</v>
      </c>
      <c r="C80" s="175">
        <f t="shared" si="6"/>
        <v>638.263367217939</v>
      </c>
      <c r="D80" s="175">
        <f t="shared" si="6"/>
        <v>-608.366788710131</v>
      </c>
      <c r="E80" s="175">
        <f t="shared" si="6"/>
        <v>260.99438508411527</v>
      </c>
      <c r="F80" s="175">
        <f t="shared" si="6"/>
        <v>282.47180382202146</v>
      </c>
      <c r="G80" s="175">
        <f t="shared" si="6"/>
        <v>350.6385906538751</v>
      </c>
      <c r="H80" s="175">
        <f t="shared" si="6"/>
        <v>482.0932514990386</v>
      </c>
      <c r="I80" s="175">
        <f>I73-J28</f>
        <v>-400.95242346365376</v>
      </c>
      <c r="J80" s="175">
        <f>J73-I28</f>
        <v>307.1042128556651</v>
      </c>
      <c r="L80" t="s">
        <v>265</v>
      </c>
    </row>
    <row r="81" spans="1:12" ht="12.75">
      <c r="A81" s="116" t="s">
        <v>340</v>
      </c>
      <c r="B81" s="175">
        <f t="shared" si="6"/>
        <v>607.7472074037071</v>
      </c>
      <c r="C81" s="175">
        <f t="shared" si="6"/>
        <v>1184.4625237807488</v>
      </c>
      <c r="D81" s="175">
        <f t="shared" si="6"/>
        <v>-414.4490281959238</v>
      </c>
      <c r="E81" s="175">
        <f t="shared" si="6"/>
        <v>597.7993437697153</v>
      </c>
      <c r="F81" s="175">
        <f t="shared" si="6"/>
        <v>553.450345969605</v>
      </c>
      <c r="G81" s="175">
        <f t="shared" si="6"/>
        <v>695.7155762937753</v>
      </c>
      <c r="H81" s="175">
        <f t="shared" si="6"/>
        <v>946.867560904569</v>
      </c>
      <c r="I81" s="175">
        <f>I74-J29</f>
        <v>-126.80068505456939</v>
      </c>
      <c r="J81" s="175">
        <f>J74-I29</f>
        <v>603.9882377074969</v>
      </c>
      <c r="L81" t="s">
        <v>266</v>
      </c>
    </row>
    <row r="82" spans="1:12" ht="12.75">
      <c r="A82" s="116" t="s">
        <v>341</v>
      </c>
      <c r="B82" s="175">
        <f t="shared" si="6"/>
        <v>225.52200915209892</v>
      </c>
      <c r="C82" s="175">
        <f t="shared" si="6"/>
        <v>634.9452145511063</v>
      </c>
      <c r="D82" s="175">
        <f t="shared" si="6"/>
        <v>-431.9537667379186</v>
      </c>
      <c r="E82" s="175">
        <f t="shared" si="6"/>
        <v>597.9436750220418</v>
      </c>
      <c r="F82" s="175">
        <f t="shared" si="6"/>
        <v>818.142303711475</v>
      </c>
      <c r="G82" s="175">
        <f t="shared" si="6"/>
        <v>428.98299647415934</v>
      </c>
      <c r="H82" s="175">
        <f t="shared" si="6"/>
        <v>557.1293806004478</v>
      </c>
      <c r="I82" s="175">
        <f>I75-J30</f>
        <v>-118.64148014971897</v>
      </c>
      <c r="J82" s="175">
        <f>J75-I30</f>
        <v>742.2805661629905</v>
      </c>
      <c r="L82" t="s">
        <v>267</v>
      </c>
    </row>
    <row r="83" spans="1:8" ht="12.75">
      <c r="A83" s="16"/>
      <c r="B83" s="131"/>
      <c r="C83" s="131"/>
      <c r="D83" s="131"/>
      <c r="E83" s="131"/>
      <c r="F83" s="131"/>
      <c r="G83" s="131"/>
      <c r="H83" s="105"/>
    </row>
    <row r="84" spans="1:8" ht="13.5" thickBot="1">
      <c r="A84" s="107" t="s">
        <v>268</v>
      </c>
      <c r="B84" s="131"/>
      <c r="C84" s="131"/>
      <c r="D84" s="131"/>
      <c r="E84" s="131"/>
      <c r="F84" s="131"/>
      <c r="G84" s="131"/>
      <c r="H84" s="105"/>
    </row>
    <row r="85" spans="1:8" ht="13.5" thickBot="1">
      <c r="A85" s="510" t="s">
        <v>261</v>
      </c>
      <c r="B85" s="512"/>
      <c r="C85" s="173">
        <f>B190</f>
        <v>6.3</v>
      </c>
      <c r="D85" s="510" t="s">
        <v>269</v>
      </c>
      <c r="E85" s="511"/>
      <c r="F85" s="173">
        <f>$B$204</f>
        <v>6.4350000000000005</v>
      </c>
      <c r="G85" s="131"/>
      <c r="H85" s="105"/>
    </row>
    <row r="86" spans="1:10" ht="26.25" thickBot="1">
      <c r="A86" s="145" t="s">
        <v>186</v>
      </c>
      <c r="B86" s="146" t="s">
        <v>187</v>
      </c>
      <c r="C86" s="146" t="s">
        <v>188</v>
      </c>
      <c r="D86" s="146" t="s">
        <v>189</v>
      </c>
      <c r="E86" s="146" t="s">
        <v>190</v>
      </c>
      <c r="F86" s="146" t="s">
        <v>191</v>
      </c>
      <c r="G86" s="180" t="s">
        <v>226</v>
      </c>
      <c r="H86" s="188" t="s">
        <v>262</v>
      </c>
      <c r="I86" s="188" t="s">
        <v>263</v>
      </c>
      <c r="J86" s="188" t="s">
        <v>264</v>
      </c>
    </row>
    <row r="87" spans="1:12" ht="12.75">
      <c r="A87" s="114" t="s">
        <v>339</v>
      </c>
      <c r="B87" s="175">
        <f aca="true" t="shared" si="7" ref="B87:J87">B50-B66</f>
        <v>3199.03154961134</v>
      </c>
      <c r="C87" s="175">
        <f t="shared" si="7"/>
        <v>3622.4506595271014</v>
      </c>
      <c r="D87" s="175">
        <f t="shared" si="7"/>
        <v>3976.9340821622372</v>
      </c>
      <c r="E87" s="175">
        <f t="shared" si="7"/>
        <v>4661.88825693992</v>
      </c>
      <c r="F87" s="175">
        <f t="shared" si="7"/>
        <v>5105.125091171165</v>
      </c>
      <c r="G87" s="175">
        <f t="shared" si="7"/>
        <v>3804.465174526217</v>
      </c>
      <c r="H87" s="175">
        <f t="shared" si="7"/>
        <v>3562.8748267153696</v>
      </c>
      <c r="I87" s="175">
        <f t="shared" si="7"/>
        <v>4559.145130723266</v>
      </c>
      <c r="J87" s="175">
        <f t="shared" si="7"/>
        <v>5105.125091171165</v>
      </c>
      <c r="L87" t="s">
        <v>270</v>
      </c>
    </row>
    <row r="88" spans="1:12" ht="12.75">
      <c r="A88" s="116" t="s">
        <v>340</v>
      </c>
      <c r="B88" s="175">
        <f aca="true" t="shared" si="8" ref="B88:J88">B51-B67</f>
        <v>4387.90374461943</v>
      </c>
      <c r="C88" s="175">
        <f t="shared" si="8"/>
        <v>4968.958198231511</v>
      </c>
      <c r="D88" s="175">
        <f t="shared" si="8"/>
        <v>-8609.691492049466</v>
      </c>
      <c r="E88" s="175">
        <f t="shared" si="8"/>
        <v>6418.300838438741</v>
      </c>
      <c r="F88" s="175">
        <f t="shared" si="8"/>
        <v>7069.250067323173</v>
      </c>
      <c r="G88" s="175">
        <f t="shared" si="8"/>
        <v>1708.0337424141571</v>
      </c>
      <c r="H88" s="175">
        <f t="shared" si="8"/>
        <v>1370.9267168970391</v>
      </c>
      <c r="I88" s="175">
        <f t="shared" si="8"/>
        <v>4164.10198886551</v>
      </c>
      <c r="J88" s="175">
        <f t="shared" si="8"/>
        <v>7069.250067323173</v>
      </c>
      <c r="L88" t="s">
        <v>271</v>
      </c>
    </row>
    <row r="89" spans="1:12" ht="12.75">
      <c r="A89" s="116" t="s">
        <v>341</v>
      </c>
      <c r="B89" s="175">
        <f aca="true" t="shared" si="9" ref="B89:J89">B52-B68</f>
        <v>2756.6759211554854</v>
      </c>
      <c r="C89" s="175">
        <f t="shared" si="9"/>
        <v>2961.4998413713106</v>
      </c>
      <c r="D89" s="175">
        <f t="shared" si="9"/>
        <v>3352.719858558423</v>
      </c>
      <c r="E89" s="175">
        <f t="shared" si="9"/>
        <v>4008.302614184535</v>
      </c>
      <c r="F89" s="175">
        <f t="shared" si="9"/>
        <v>4422.571318747492</v>
      </c>
      <c r="G89" s="175">
        <f t="shared" si="9"/>
        <v>3196.0739127750558</v>
      </c>
      <c r="H89" s="175">
        <f t="shared" si="9"/>
        <v>2987.6164735925504</v>
      </c>
      <c r="I89" s="175">
        <f t="shared" si="9"/>
        <v>3909.9652008406183</v>
      </c>
      <c r="J89" s="175">
        <f t="shared" si="9"/>
        <v>4422.571318747492</v>
      </c>
      <c r="L89" t="s">
        <v>272</v>
      </c>
    </row>
    <row r="90" spans="1:8" ht="12.75">
      <c r="A90" s="16"/>
      <c r="B90" s="131"/>
      <c r="C90" s="131"/>
      <c r="D90" s="131"/>
      <c r="E90" s="131"/>
      <c r="F90" s="131"/>
      <c r="G90" s="131"/>
      <c r="H90" s="105"/>
    </row>
    <row r="91" spans="1:8" ht="13.5" thickBot="1">
      <c r="A91" s="107" t="s">
        <v>273</v>
      </c>
      <c r="B91" s="131"/>
      <c r="C91" s="131"/>
      <c r="D91" s="131"/>
      <c r="E91" s="131"/>
      <c r="F91" s="131"/>
      <c r="G91" s="131"/>
      <c r="H91" s="105"/>
    </row>
    <row r="92" spans="1:8" ht="13.5" thickBot="1">
      <c r="A92" s="510" t="s">
        <v>261</v>
      </c>
      <c r="B92" s="512"/>
      <c r="C92" s="173">
        <f>B190</f>
        <v>6.3</v>
      </c>
      <c r="D92" s="510" t="s">
        <v>269</v>
      </c>
      <c r="E92" s="511"/>
      <c r="F92" s="187">
        <f>B192</f>
        <v>7.020000000000001</v>
      </c>
      <c r="G92" s="131"/>
      <c r="H92" s="105"/>
    </row>
    <row r="93" spans="1:10" ht="26.25" thickBot="1">
      <c r="A93" s="145" t="s">
        <v>186</v>
      </c>
      <c r="B93" s="146" t="s">
        <v>187</v>
      </c>
      <c r="C93" s="146" t="s">
        <v>188</v>
      </c>
      <c r="D93" s="146" t="s">
        <v>189</v>
      </c>
      <c r="E93" s="146" t="s">
        <v>190</v>
      </c>
      <c r="F93" s="146" t="s">
        <v>191</v>
      </c>
      <c r="G93" s="180" t="s">
        <v>226</v>
      </c>
      <c r="H93" s="188" t="s">
        <v>262</v>
      </c>
      <c r="I93" s="188" t="s">
        <v>263</v>
      </c>
      <c r="J93" s="188" t="s">
        <v>264</v>
      </c>
    </row>
    <row r="94" spans="1:10" ht="12.75">
      <c r="A94" s="114" t="s">
        <v>339</v>
      </c>
      <c r="B94" s="175">
        <f aca="true" t="shared" si="10" ref="B94:H96">B35+B87</f>
        <v>3294.7970007341346</v>
      </c>
      <c r="C94" s="175">
        <f t="shared" si="10"/>
        <v>3712.017963334405</v>
      </c>
      <c r="D94" s="175">
        <f t="shared" si="10"/>
        <v>4161.039629947785</v>
      </c>
      <c r="E94" s="175">
        <f t="shared" si="10"/>
        <v>4789.144325315989</v>
      </c>
      <c r="F94" s="175">
        <f t="shared" si="10"/>
        <v>5222.024222558073</v>
      </c>
      <c r="G94" s="175">
        <f t="shared" si="10"/>
        <v>3912.4852915757474</v>
      </c>
      <c r="H94" s="175">
        <f t="shared" si="10"/>
        <v>3656.5419046596144</v>
      </c>
      <c r="I94" s="175">
        <f>J35+I87</f>
        <v>4743.250678508814</v>
      </c>
      <c r="J94" s="175">
        <f>I35+J87</f>
        <v>5219.784912645924</v>
      </c>
    </row>
    <row r="95" spans="1:10" ht="12.75">
      <c r="A95" s="116" t="s">
        <v>340</v>
      </c>
      <c r="B95" s="175">
        <f t="shared" si="10"/>
        <v>4513.934651983671</v>
      </c>
      <c r="C95" s="175">
        <f t="shared" si="10"/>
        <v>5063.732436339083</v>
      </c>
      <c r="D95" s="175">
        <f t="shared" si="10"/>
        <v>-10696.91021887503</v>
      </c>
      <c r="E95" s="175">
        <f t="shared" si="10"/>
        <v>6571.822551293788</v>
      </c>
      <c r="F95" s="175">
        <f t="shared" si="10"/>
        <v>7216.3698117762515</v>
      </c>
      <c r="G95" s="175">
        <f t="shared" si="10"/>
        <v>1721.8581639249035</v>
      </c>
      <c r="H95" s="175">
        <f t="shared" si="10"/>
        <v>1473.5527809564367</v>
      </c>
      <c r="I95" s="175">
        <f>J36+I88</f>
        <v>2076.8832620399467</v>
      </c>
      <c r="J95" s="175">
        <f>I36+J88</f>
        <v>7211.7754579818975</v>
      </c>
    </row>
    <row r="96" spans="1:10" ht="12.75">
      <c r="A96" s="116" t="s">
        <v>341</v>
      </c>
      <c r="B96" s="175">
        <f t="shared" si="10"/>
        <v>2893.8123456413077</v>
      </c>
      <c r="C96" s="175">
        <f t="shared" si="10"/>
        <v>3071.9803024541816</v>
      </c>
      <c r="D96" s="175">
        <f t="shared" si="10"/>
        <v>3563.35868425749</v>
      </c>
      <c r="E96" s="175">
        <f t="shared" si="10"/>
        <v>4158.823735187584</v>
      </c>
      <c r="F96" s="175">
        <f t="shared" si="10"/>
        <v>4560.842039548334</v>
      </c>
      <c r="G96" s="175">
        <f t="shared" si="10"/>
        <v>3329.847148686846</v>
      </c>
      <c r="H96" s="175">
        <f t="shared" si="10"/>
        <v>3102.265473633117</v>
      </c>
      <c r="I96" s="175">
        <f>J37+I89</f>
        <v>4120.604026539686</v>
      </c>
      <c r="J96" s="175">
        <f>I37+J89</f>
        <v>4567.73856114365</v>
      </c>
    </row>
    <row r="97" spans="1:8" ht="12.75">
      <c r="A97" s="16"/>
      <c r="B97" s="131"/>
      <c r="C97" s="131"/>
      <c r="D97" s="131"/>
      <c r="E97" s="131"/>
      <c r="F97" s="131"/>
      <c r="G97" s="131"/>
      <c r="H97" s="105"/>
    </row>
    <row r="98" spans="1:8" ht="13.5" thickBot="1">
      <c r="A98" s="107" t="s">
        <v>274</v>
      </c>
      <c r="B98" s="131"/>
      <c r="C98" s="131"/>
      <c r="D98" s="131"/>
      <c r="E98" s="131"/>
      <c r="F98" s="131"/>
      <c r="G98" s="131"/>
      <c r="H98" s="105"/>
    </row>
    <row r="99" spans="1:8" ht="13.5" thickBot="1">
      <c r="A99" s="510" t="s">
        <v>275</v>
      </c>
      <c r="B99" s="512"/>
      <c r="C99" s="173">
        <f>B190</f>
        <v>6.3</v>
      </c>
      <c r="G99" s="131"/>
      <c r="H99" s="105"/>
    </row>
    <row r="100" spans="1:10" ht="13.5" thickBot="1">
      <c r="A100" s="188" t="s">
        <v>186</v>
      </c>
      <c r="B100" s="189" t="s">
        <v>187</v>
      </c>
      <c r="C100" s="189" t="s">
        <v>188</v>
      </c>
      <c r="D100" s="189" t="s">
        <v>189</v>
      </c>
      <c r="E100" s="189" t="s">
        <v>190</v>
      </c>
      <c r="F100" s="189" t="s">
        <v>191</v>
      </c>
      <c r="G100" s="190" t="s">
        <v>226</v>
      </c>
      <c r="H100" s="188" t="s">
        <v>220</v>
      </c>
      <c r="I100" s="188" t="s">
        <v>221</v>
      </c>
      <c r="J100" s="188" t="s">
        <v>222</v>
      </c>
    </row>
    <row r="101" spans="1:10" ht="12.75">
      <c r="A101" s="114" t="s">
        <v>339</v>
      </c>
      <c r="B101" s="175">
        <f aca="true" t="shared" si="11" ref="B101:J101">B58-B66</f>
        <v>479.39355200540285</v>
      </c>
      <c r="C101" s="175">
        <f t="shared" si="11"/>
        <v>554.3666799956854</v>
      </c>
      <c r="D101" s="175">
        <f t="shared" si="11"/>
        <v>793.9806716742014</v>
      </c>
      <c r="E101" s="175">
        <f t="shared" si="11"/>
        <v>930.7293239074179</v>
      </c>
      <c r="F101" s="175">
        <f t="shared" si="11"/>
        <v>1146.159668941029</v>
      </c>
      <c r="G101" s="175">
        <f t="shared" si="11"/>
        <v>666.5014661556988</v>
      </c>
      <c r="H101" s="175">
        <f t="shared" si="11"/>
        <v>588.0295831187159</v>
      </c>
      <c r="I101" s="175">
        <f t="shared" si="11"/>
        <v>910.2170260724342</v>
      </c>
      <c r="J101" s="175">
        <f t="shared" si="11"/>
        <v>1146.159668941029</v>
      </c>
    </row>
    <row r="102" spans="1:10" ht="12.75">
      <c r="A102" s="116" t="s">
        <v>340</v>
      </c>
      <c r="B102" s="175">
        <f aca="true" t="shared" si="12" ref="B102:J102">B59-B67</f>
        <v>657.5529904500263</v>
      </c>
      <c r="C102" s="175">
        <f t="shared" si="12"/>
        <v>760.4312986696559</v>
      </c>
      <c r="D102" s="175">
        <f t="shared" si="12"/>
        <v>1091.7437629082997</v>
      </c>
      <c r="E102" s="175">
        <f t="shared" si="12"/>
        <v>1281.390816500536</v>
      </c>
      <c r="F102" s="175">
        <f t="shared" si="12"/>
        <v>1587.1284585831145</v>
      </c>
      <c r="G102" s="175">
        <f t="shared" si="12"/>
        <v>916.1145628641525</v>
      </c>
      <c r="H102" s="175">
        <f t="shared" si="12"/>
        <v>807.2520068524464</v>
      </c>
      <c r="I102" s="175">
        <f t="shared" si="12"/>
        <v>1252.9437584617008</v>
      </c>
      <c r="J102" s="175">
        <f t="shared" si="12"/>
        <v>1587.1284585831145</v>
      </c>
    </row>
    <row r="103" spans="1:10" ht="12.75">
      <c r="A103" s="116" t="s">
        <v>341</v>
      </c>
      <c r="B103" s="175">
        <f aca="true" t="shared" si="13" ref="B103:J103">B60-B68</f>
        <v>413.1039788372991</v>
      </c>
      <c r="C103" s="175">
        <f t="shared" si="13"/>
        <v>453.2171695840534</v>
      </c>
      <c r="D103" s="175">
        <f t="shared" si="13"/>
        <v>669.3585335430898</v>
      </c>
      <c r="E103" s="175">
        <f t="shared" si="13"/>
        <v>800.2432869476625</v>
      </c>
      <c r="F103" s="175">
        <f t="shared" si="13"/>
        <v>992.9184472541201</v>
      </c>
      <c r="G103" s="175">
        <f t="shared" si="13"/>
        <v>560.9175480443255</v>
      </c>
      <c r="H103" s="175">
        <f t="shared" si="13"/>
        <v>493.2128938124488</v>
      </c>
      <c r="I103" s="175">
        <f t="shared" si="13"/>
        <v>780.6105739369768</v>
      </c>
      <c r="J103" s="175">
        <f t="shared" si="13"/>
        <v>992.9184472541201</v>
      </c>
    </row>
    <row r="104" spans="1:8" ht="12.75">
      <c r="A104" s="16"/>
      <c r="B104" s="131"/>
      <c r="C104" s="131"/>
      <c r="D104" s="131"/>
      <c r="E104" s="131"/>
      <c r="F104" s="131"/>
      <c r="G104" s="131"/>
      <c r="H104" s="105"/>
    </row>
    <row r="105" spans="1:8" ht="13.5" thickBot="1">
      <c r="A105" s="107" t="s">
        <v>276</v>
      </c>
      <c r="B105" s="131"/>
      <c r="C105" s="131"/>
      <c r="D105" s="131"/>
      <c r="E105" s="131"/>
      <c r="F105" s="131"/>
      <c r="G105" s="131"/>
      <c r="H105" s="105"/>
    </row>
    <row r="106" spans="1:8" ht="13.5" thickBot="1">
      <c r="A106" s="510" t="s">
        <v>261</v>
      </c>
      <c r="B106" s="512"/>
      <c r="C106" s="173">
        <f>B190</f>
        <v>6.3</v>
      </c>
      <c r="D106" s="510" t="s">
        <v>269</v>
      </c>
      <c r="E106" s="511"/>
      <c r="F106" s="187">
        <f>B192</f>
        <v>7.020000000000001</v>
      </c>
      <c r="G106" s="131"/>
      <c r="H106" s="105"/>
    </row>
    <row r="107" spans="1:10" s="134" customFormat="1" ht="26.25" thickBot="1">
      <c r="A107" s="188" t="s">
        <v>186</v>
      </c>
      <c r="B107" s="189" t="s">
        <v>187</v>
      </c>
      <c r="C107" s="189" t="s">
        <v>188</v>
      </c>
      <c r="D107" s="189" t="s">
        <v>189</v>
      </c>
      <c r="E107" s="189" t="s">
        <v>190</v>
      </c>
      <c r="F107" s="189" t="s">
        <v>191</v>
      </c>
      <c r="G107" s="190" t="s">
        <v>226</v>
      </c>
      <c r="H107" s="188" t="s">
        <v>262</v>
      </c>
      <c r="I107" s="188" t="s">
        <v>263</v>
      </c>
      <c r="J107" s="188" t="s">
        <v>264</v>
      </c>
    </row>
    <row r="108" spans="1:10" ht="12.75">
      <c r="A108" s="114" t="s">
        <v>339</v>
      </c>
      <c r="B108" s="175">
        <f aca="true" t="shared" si="14" ref="B108:H110">B101+B35</f>
        <v>575.1590031281978</v>
      </c>
      <c r="C108" s="175">
        <f t="shared" si="14"/>
        <v>643.9339838029894</v>
      </c>
      <c r="D108" s="175">
        <f t="shared" si="14"/>
        <v>978.0862194597494</v>
      </c>
      <c r="E108" s="175">
        <f t="shared" si="14"/>
        <v>1057.9853922834864</v>
      </c>
      <c r="F108" s="175">
        <f t="shared" si="14"/>
        <v>1263.0588003279377</v>
      </c>
      <c r="G108" s="175">
        <f t="shared" si="14"/>
        <v>774.521583205229</v>
      </c>
      <c r="H108" s="175">
        <f t="shared" si="14"/>
        <v>681.6966610629604</v>
      </c>
      <c r="I108" s="175">
        <f>I101+J35</f>
        <v>1094.3225738579822</v>
      </c>
      <c r="J108" s="175">
        <f>J101+I35</f>
        <v>1260.819490415788</v>
      </c>
    </row>
    <row r="109" spans="1:10" ht="12.75">
      <c r="A109" s="116" t="s">
        <v>340</v>
      </c>
      <c r="B109" s="175">
        <f t="shared" si="14"/>
        <v>783.583897814267</v>
      </c>
      <c r="C109" s="175">
        <f t="shared" si="14"/>
        <v>855.2055367772275</v>
      </c>
      <c r="D109" s="175">
        <f t="shared" si="14"/>
        <v>-995.4749639172637</v>
      </c>
      <c r="E109" s="175">
        <f t="shared" si="14"/>
        <v>1434.9125293555826</v>
      </c>
      <c r="F109" s="175">
        <f t="shared" si="14"/>
        <v>1734.2482030361925</v>
      </c>
      <c r="G109" s="175">
        <f t="shared" si="14"/>
        <v>929.9389843748988</v>
      </c>
      <c r="H109" s="175">
        <f t="shared" si="14"/>
        <v>909.8780709118439</v>
      </c>
      <c r="I109" s="175">
        <f>I102+J36</f>
        <v>-834.2749683638626</v>
      </c>
      <c r="J109" s="175">
        <f>J102+I36</f>
        <v>1729.6538492418385</v>
      </c>
    </row>
    <row r="110" spans="1:10" ht="12.75">
      <c r="A110" s="116" t="s">
        <v>341</v>
      </c>
      <c r="B110" s="175">
        <f t="shared" si="14"/>
        <v>550.2404033231214</v>
      </c>
      <c r="C110" s="175">
        <f t="shared" si="14"/>
        <v>563.6976306669242</v>
      </c>
      <c r="D110" s="175">
        <f t="shared" si="14"/>
        <v>879.997359242157</v>
      </c>
      <c r="E110" s="175">
        <f t="shared" si="14"/>
        <v>950.7644079507115</v>
      </c>
      <c r="F110" s="175">
        <f t="shared" si="14"/>
        <v>1131.1891680549618</v>
      </c>
      <c r="G110" s="175">
        <f t="shared" si="14"/>
        <v>694.6907839561159</v>
      </c>
      <c r="H110" s="175">
        <f t="shared" si="14"/>
        <v>607.8618938530151</v>
      </c>
      <c r="I110" s="175">
        <f>I103+J37</f>
        <v>991.249399636044</v>
      </c>
      <c r="J110" s="175">
        <f>J103+I37</f>
        <v>1138.0856896502783</v>
      </c>
    </row>
    <row r="111" spans="1:8" ht="12.75">
      <c r="A111" s="16"/>
      <c r="B111" s="131"/>
      <c r="C111" s="131"/>
      <c r="D111" s="131"/>
      <c r="E111" s="131"/>
      <c r="F111" s="131"/>
      <c r="G111" s="131"/>
      <c r="H111" s="105"/>
    </row>
    <row r="112" spans="1:8" ht="12.75">
      <c r="A112" s="16"/>
      <c r="B112" s="131"/>
      <c r="C112" s="131"/>
      <c r="D112" s="131"/>
      <c r="E112" s="131"/>
      <c r="F112" s="131"/>
      <c r="G112" s="131"/>
      <c r="H112" s="105"/>
    </row>
    <row r="113" ht="12.75">
      <c r="G113" s="105"/>
    </row>
    <row r="114" spans="1:16" s="192" customFormat="1" ht="12.75">
      <c r="A114" s="482" t="s">
        <v>103</v>
      </c>
      <c r="B114" s="490" t="s">
        <v>187</v>
      </c>
      <c r="C114" s="508"/>
      <c r="D114" s="509"/>
      <c r="E114" s="490" t="s">
        <v>188</v>
      </c>
      <c r="F114" s="508"/>
      <c r="G114" s="509"/>
      <c r="H114" s="490" t="s">
        <v>189</v>
      </c>
      <c r="I114" s="508"/>
      <c r="J114" s="509"/>
      <c r="K114" s="490" t="s">
        <v>190</v>
      </c>
      <c r="L114" s="508"/>
      <c r="M114" s="509"/>
      <c r="N114" s="490" t="s">
        <v>191</v>
      </c>
      <c r="O114" s="508"/>
      <c r="P114" s="509"/>
    </row>
    <row r="115" spans="1:16" s="194" customFormat="1" ht="73.5" customHeight="1">
      <c r="A115" s="483" t="s">
        <v>186</v>
      </c>
      <c r="B115" s="480" t="s">
        <v>339</v>
      </c>
      <c r="C115" s="481" t="s">
        <v>340</v>
      </c>
      <c r="D115" s="481" t="s">
        <v>341</v>
      </c>
      <c r="E115" s="480" t="s">
        <v>339</v>
      </c>
      <c r="F115" s="481" t="s">
        <v>340</v>
      </c>
      <c r="G115" s="481" t="s">
        <v>341</v>
      </c>
      <c r="H115" s="480" t="s">
        <v>339</v>
      </c>
      <c r="I115" s="481" t="s">
        <v>340</v>
      </c>
      <c r="J115" s="481" t="s">
        <v>341</v>
      </c>
      <c r="K115" s="480" t="s">
        <v>339</v>
      </c>
      <c r="L115" s="481" t="s">
        <v>340</v>
      </c>
      <c r="M115" s="481" t="s">
        <v>341</v>
      </c>
      <c r="N115" s="480" t="s">
        <v>339</v>
      </c>
      <c r="O115" s="481" t="s">
        <v>340</v>
      </c>
      <c r="P115" s="481" t="s">
        <v>341</v>
      </c>
    </row>
    <row r="116" spans="1:16" ht="12.75">
      <c r="A116" s="182"/>
      <c r="B116" s="182"/>
      <c r="C116" s="182"/>
      <c r="D116" s="182"/>
      <c r="E116" s="182"/>
      <c r="F116" s="182"/>
      <c r="G116" s="182"/>
      <c r="H116" s="182"/>
      <c r="I116" s="182"/>
      <c r="J116" s="182"/>
      <c r="K116" s="182"/>
      <c r="L116" s="182"/>
      <c r="M116" s="182"/>
      <c r="N116" s="182"/>
      <c r="O116" s="182"/>
      <c r="P116" s="182"/>
    </row>
    <row r="117" spans="1:16" ht="12.75">
      <c r="A117" s="195" t="s">
        <v>277</v>
      </c>
      <c r="B117" s="182"/>
      <c r="C117" s="182"/>
      <c r="D117" s="182"/>
      <c r="E117" s="182"/>
      <c r="F117" s="182"/>
      <c r="G117" s="182"/>
      <c r="H117" s="182"/>
      <c r="I117" s="182"/>
      <c r="J117" s="182"/>
      <c r="K117" s="182"/>
      <c r="L117" s="117"/>
      <c r="M117" s="117"/>
      <c r="N117" s="117"/>
      <c r="O117" s="182"/>
      <c r="P117" s="182"/>
    </row>
    <row r="118" spans="1:16" ht="12.75">
      <c r="A118" s="196" t="s">
        <v>278</v>
      </c>
      <c r="B118" s="175">
        <f>'[1]Cost Effectiveness'!$P$24</f>
        <v>5235.685511573807</v>
      </c>
      <c r="C118" s="175">
        <f>'[2]Cost-Effectiveness'!$L$8</f>
        <v>7181.449668627228</v>
      </c>
      <c r="D118" s="175">
        <f>'[2]Cost-Effectiveness'!$M$8</f>
        <v>4992.9540671015</v>
      </c>
      <c r="E118" s="175">
        <f>'[1]Cost Effectiveness'!$P$25</f>
        <v>5996.8408512864635</v>
      </c>
      <c r="F118" s="175">
        <f>'[2]Cost-Effectiveness'!$L$9</f>
        <v>8225.937165802428</v>
      </c>
      <c r="G118" s="175">
        <f>'[2]Cost-Effectiveness'!$M$9</f>
        <v>5425.610179847998</v>
      </c>
      <c r="H118" s="175">
        <f>'[1]Cost Effectiveness'!$P$26</f>
        <v>7680.419535694032</v>
      </c>
      <c r="I118" s="175">
        <f>'[2]Cost-Effectiveness'!$L$10</f>
        <v>10560.77361043584</v>
      </c>
      <c r="J118" s="175">
        <f>'[2]Cost-Effectiveness'!$M$10</f>
        <v>7165.56841390285</v>
      </c>
      <c r="K118" s="175">
        <f>'[1]Cost Effectiveness'!$P$27</f>
        <v>9003.231359157162</v>
      </c>
      <c r="L118" s="175">
        <f>'[2]Cost-Effectiveness'!$L$11</f>
        <v>12395.287959790552</v>
      </c>
      <c r="M118" s="175">
        <f>'[2]Cost-Effectiveness'!$M$11</f>
        <v>8566.706380864907</v>
      </c>
      <c r="N118" s="175">
        <f>'[1]Cost Effectiveness'!$P$28</f>
        <v>10610.288526279455</v>
      </c>
      <c r="O118" s="175">
        <f>'[2]Cost-Effectiveness'!$L$12</f>
        <v>14692.447597109136</v>
      </c>
      <c r="P118" s="175">
        <f>'[2]Cost-Effectiveness'!$M$12</f>
        <v>10172.14353863655</v>
      </c>
    </row>
    <row r="119" spans="1:16" ht="12.75">
      <c r="A119" s="196" t="s">
        <v>279</v>
      </c>
      <c r="B119" s="175"/>
      <c r="C119" s="175"/>
      <c r="D119" s="175"/>
      <c r="E119" s="175"/>
      <c r="F119" s="175"/>
      <c r="G119" s="175"/>
      <c r="H119" s="175"/>
      <c r="I119" s="175"/>
      <c r="J119" s="175"/>
      <c r="K119" s="175"/>
      <c r="L119" s="175"/>
      <c r="M119" s="175"/>
      <c r="N119" s="175"/>
      <c r="O119" s="175"/>
      <c r="P119" s="175"/>
    </row>
    <row r="120" spans="1:16" s="93" customFormat="1" ht="12.75">
      <c r="A120" s="197" t="s">
        <v>280</v>
      </c>
      <c r="B120" s="117"/>
      <c r="C120" s="117"/>
      <c r="D120" s="117"/>
      <c r="E120" s="117"/>
      <c r="F120" s="117"/>
      <c r="G120" s="117"/>
      <c r="H120" s="117"/>
      <c r="I120" s="117"/>
      <c r="J120" s="117"/>
      <c r="K120" s="117"/>
      <c r="L120" s="117"/>
      <c r="M120" s="117"/>
      <c r="N120" s="117"/>
      <c r="O120" s="117"/>
      <c r="P120" s="117"/>
    </row>
    <row r="121" spans="1:16" ht="12.75">
      <c r="A121" s="195" t="s">
        <v>281</v>
      </c>
      <c r="B121" s="182"/>
      <c r="C121" s="182"/>
      <c r="D121" s="182"/>
      <c r="E121" s="182"/>
      <c r="F121" s="182"/>
      <c r="G121" s="182"/>
      <c r="H121" s="182"/>
      <c r="I121" s="182"/>
      <c r="J121" s="182"/>
      <c r="K121" s="182"/>
      <c r="L121" s="182"/>
      <c r="M121" s="182"/>
      <c r="N121" s="182"/>
      <c r="O121" s="182"/>
      <c r="P121" s="182"/>
    </row>
    <row r="122" spans="1:16" ht="12.75">
      <c r="A122" s="196" t="s">
        <v>282</v>
      </c>
      <c r="B122" s="198">
        <v>3.413</v>
      </c>
      <c r="C122" s="114">
        <f aca="true" t="shared" si="15" ref="C122:P122">B122</f>
        <v>3.413</v>
      </c>
      <c r="D122" s="114">
        <f t="shared" si="15"/>
        <v>3.413</v>
      </c>
      <c r="E122" s="114">
        <f t="shared" si="15"/>
        <v>3.413</v>
      </c>
      <c r="F122" s="114">
        <f t="shared" si="15"/>
        <v>3.413</v>
      </c>
      <c r="G122" s="114">
        <f t="shared" si="15"/>
        <v>3.413</v>
      </c>
      <c r="H122" s="114">
        <f t="shared" si="15"/>
        <v>3.413</v>
      </c>
      <c r="I122" s="114">
        <f t="shared" si="15"/>
        <v>3.413</v>
      </c>
      <c r="J122" s="114">
        <f t="shared" si="15"/>
        <v>3.413</v>
      </c>
      <c r="K122" s="114">
        <f t="shared" si="15"/>
        <v>3.413</v>
      </c>
      <c r="L122" s="114">
        <f t="shared" si="15"/>
        <v>3.413</v>
      </c>
      <c r="M122" s="114">
        <f t="shared" si="15"/>
        <v>3.413</v>
      </c>
      <c r="N122" s="114">
        <f t="shared" si="15"/>
        <v>3.413</v>
      </c>
      <c r="O122" s="114">
        <f t="shared" si="15"/>
        <v>3.413</v>
      </c>
      <c r="P122" s="114">
        <f t="shared" si="15"/>
        <v>3.413</v>
      </c>
    </row>
    <row r="123" spans="1:16" ht="12.75">
      <c r="A123" s="196" t="s">
        <v>283</v>
      </c>
      <c r="B123" s="199">
        <f aca="true" t="shared" si="16" ref="B123:P123">B122/3.413</f>
        <v>1</v>
      </c>
      <c r="C123" s="200">
        <f t="shared" si="16"/>
        <v>1</v>
      </c>
      <c r="D123" s="200">
        <f t="shared" si="16"/>
        <v>1</v>
      </c>
      <c r="E123" s="200">
        <f t="shared" si="16"/>
        <v>1</v>
      </c>
      <c r="F123" s="200">
        <f t="shared" si="16"/>
        <v>1</v>
      </c>
      <c r="G123" s="200">
        <f t="shared" si="16"/>
        <v>1</v>
      </c>
      <c r="H123" s="200">
        <f t="shared" si="16"/>
        <v>1</v>
      </c>
      <c r="I123" s="200">
        <f t="shared" si="16"/>
        <v>1</v>
      </c>
      <c r="J123" s="200">
        <f t="shared" si="16"/>
        <v>1</v>
      </c>
      <c r="K123" s="200">
        <f t="shared" si="16"/>
        <v>1</v>
      </c>
      <c r="L123" s="200">
        <f t="shared" si="16"/>
        <v>1</v>
      </c>
      <c r="M123" s="200">
        <f t="shared" si="16"/>
        <v>1</v>
      </c>
      <c r="N123" s="200">
        <f t="shared" si="16"/>
        <v>1</v>
      </c>
      <c r="O123" s="200">
        <f t="shared" si="16"/>
        <v>1</v>
      </c>
      <c r="P123" s="200">
        <f t="shared" si="16"/>
        <v>1</v>
      </c>
    </row>
    <row r="124" spans="1:16" ht="12.75">
      <c r="A124" s="196" t="s">
        <v>284</v>
      </c>
      <c r="B124" s="201">
        <f>B$204</f>
        <v>6.4350000000000005</v>
      </c>
      <c r="C124" s="201">
        <f aca="true" t="shared" si="17" ref="C124:P124">C$204</f>
        <v>6.4350000000000005</v>
      </c>
      <c r="D124" s="201">
        <f t="shared" si="17"/>
        <v>6.4350000000000005</v>
      </c>
      <c r="E124" s="201">
        <f t="shared" si="17"/>
        <v>6.4350000000000005</v>
      </c>
      <c r="F124" s="201">
        <f t="shared" si="17"/>
        <v>6.4350000000000005</v>
      </c>
      <c r="G124" s="201">
        <f t="shared" si="17"/>
        <v>6.4350000000000005</v>
      </c>
      <c r="H124" s="201">
        <f t="shared" si="17"/>
        <v>6.4350000000000005</v>
      </c>
      <c r="I124" s="201">
        <f t="shared" si="17"/>
        <v>6.4350000000000005</v>
      </c>
      <c r="J124" s="201">
        <f t="shared" si="17"/>
        <v>6.4350000000000005</v>
      </c>
      <c r="K124" s="201">
        <f t="shared" si="17"/>
        <v>6.4350000000000005</v>
      </c>
      <c r="L124" s="201">
        <f t="shared" si="17"/>
        <v>6.4350000000000005</v>
      </c>
      <c r="M124" s="201">
        <f t="shared" si="17"/>
        <v>6.4350000000000005</v>
      </c>
      <c r="N124" s="201">
        <f t="shared" si="17"/>
        <v>6.4350000000000005</v>
      </c>
      <c r="O124" s="201">
        <f t="shared" si="17"/>
        <v>6.4350000000000005</v>
      </c>
      <c r="P124" s="201">
        <f t="shared" si="17"/>
        <v>6.4350000000000005</v>
      </c>
    </row>
    <row r="125" spans="1:16" ht="12.75">
      <c r="A125" s="196" t="s">
        <v>285</v>
      </c>
      <c r="B125" s="202">
        <v>1</v>
      </c>
      <c r="C125" s="203">
        <f aca="true" t="shared" si="18" ref="C125:P125">B125</f>
        <v>1</v>
      </c>
      <c r="D125" s="203">
        <f t="shared" si="18"/>
        <v>1</v>
      </c>
      <c r="E125" s="203">
        <f t="shared" si="18"/>
        <v>1</v>
      </c>
      <c r="F125" s="203">
        <f t="shared" si="18"/>
        <v>1</v>
      </c>
      <c r="G125" s="203">
        <f t="shared" si="18"/>
        <v>1</v>
      </c>
      <c r="H125" s="203">
        <f t="shared" si="18"/>
        <v>1</v>
      </c>
      <c r="I125" s="203">
        <f t="shared" si="18"/>
        <v>1</v>
      </c>
      <c r="J125" s="203">
        <f t="shared" si="18"/>
        <v>1</v>
      </c>
      <c r="K125" s="203">
        <f t="shared" si="18"/>
        <v>1</v>
      </c>
      <c r="L125" s="203">
        <f t="shared" si="18"/>
        <v>1</v>
      </c>
      <c r="M125" s="203">
        <f t="shared" si="18"/>
        <v>1</v>
      </c>
      <c r="N125" s="203">
        <f t="shared" si="18"/>
        <v>1</v>
      </c>
      <c r="O125" s="203">
        <f t="shared" si="18"/>
        <v>1</v>
      </c>
      <c r="P125" s="203">
        <f t="shared" si="18"/>
        <v>1</v>
      </c>
    </row>
    <row r="126" spans="1:16" ht="12.75">
      <c r="A126" s="197" t="s">
        <v>286</v>
      </c>
      <c r="B126" s="117"/>
      <c r="C126" s="117"/>
      <c r="D126" s="117"/>
      <c r="E126" s="117"/>
      <c r="F126" s="117"/>
      <c r="G126" s="117"/>
      <c r="H126" s="117"/>
      <c r="I126" s="117"/>
      <c r="J126" s="117"/>
      <c r="K126" s="117"/>
      <c r="L126" s="117"/>
      <c r="M126" s="117"/>
      <c r="N126" s="117"/>
      <c r="O126" s="117"/>
      <c r="P126" s="117"/>
    </row>
    <row r="127" spans="1:16" ht="12.75">
      <c r="A127" s="195" t="s">
        <v>287</v>
      </c>
      <c r="B127" s="182"/>
      <c r="C127" s="182"/>
      <c r="D127" s="182"/>
      <c r="E127" s="182"/>
      <c r="F127" s="182"/>
      <c r="G127" s="182"/>
      <c r="H127" s="182"/>
      <c r="I127" s="182"/>
      <c r="J127" s="182"/>
      <c r="K127" s="182"/>
      <c r="L127" s="182"/>
      <c r="M127" s="182"/>
      <c r="N127" s="182"/>
      <c r="O127" s="182"/>
      <c r="P127" s="182"/>
    </row>
    <row r="128" spans="1:16" ht="12.75">
      <c r="A128" s="196" t="s">
        <v>288</v>
      </c>
      <c r="B128" s="175">
        <f aca="true" t="shared" si="19" ref="B128:P128">B118/B123/B125</f>
        <v>5235.685511573807</v>
      </c>
      <c r="C128" s="204">
        <f t="shared" si="19"/>
        <v>7181.449668627228</v>
      </c>
      <c r="D128" s="175">
        <f t="shared" si="19"/>
        <v>4992.9540671015</v>
      </c>
      <c r="E128" s="175">
        <f t="shared" si="19"/>
        <v>5996.8408512864635</v>
      </c>
      <c r="F128" s="175">
        <f t="shared" si="19"/>
        <v>8225.937165802428</v>
      </c>
      <c r="G128" s="175">
        <f t="shared" si="19"/>
        <v>5425.610179847998</v>
      </c>
      <c r="H128" s="175">
        <f t="shared" si="19"/>
        <v>7680.419535694032</v>
      </c>
      <c r="I128" s="175">
        <f t="shared" si="19"/>
        <v>10560.77361043584</v>
      </c>
      <c r="J128" s="175">
        <f t="shared" si="19"/>
        <v>7165.56841390285</v>
      </c>
      <c r="K128" s="175">
        <f t="shared" si="19"/>
        <v>9003.231359157162</v>
      </c>
      <c r="L128" s="175">
        <f t="shared" si="19"/>
        <v>12395.287959790552</v>
      </c>
      <c r="M128" s="175">
        <f t="shared" si="19"/>
        <v>8566.706380864907</v>
      </c>
      <c r="N128" s="175">
        <f t="shared" si="19"/>
        <v>10610.288526279455</v>
      </c>
      <c r="O128" s="175">
        <f t="shared" si="19"/>
        <v>14692.447597109136</v>
      </c>
      <c r="P128" s="175">
        <f t="shared" si="19"/>
        <v>10172.14353863655</v>
      </c>
    </row>
    <row r="129" spans="1:16" ht="12.75">
      <c r="A129" s="196" t="s">
        <v>289</v>
      </c>
      <c r="B129" s="204">
        <f aca="true" t="shared" si="20" ref="B129:P129">B119/(B124/3.413)/B125</f>
        <v>0</v>
      </c>
      <c r="C129" s="204">
        <f t="shared" si="20"/>
        <v>0</v>
      </c>
      <c r="D129" s="175">
        <f t="shared" si="20"/>
        <v>0</v>
      </c>
      <c r="E129" s="175">
        <f t="shared" si="20"/>
        <v>0</v>
      </c>
      <c r="F129" s="175">
        <f t="shared" si="20"/>
        <v>0</v>
      </c>
      <c r="G129" s="175">
        <f t="shared" si="20"/>
        <v>0</v>
      </c>
      <c r="H129" s="175">
        <f t="shared" si="20"/>
        <v>0</v>
      </c>
      <c r="I129" s="175">
        <f t="shared" si="20"/>
        <v>0</v>
      </c>
      <c r="J129" s="175">
        <f t="shared" si="20"/>
        <v>0</v>
      </c>
      <c r="K129" s="175">
        <f t="shared" si="20"/>
        <v>0</v>
      </c>
      <c r="L129" s="175">
        <f t="shared" si="20"/>
        <v>0</v>
      </c>
      <c r="M129" s="175">
        <f t="shared" si="20"/>
        <v>0</v>
      </c>
      <c r="N129" s="175">
        <f t="shared" si="20"/>
        <v>0</v>
      </c>
      <c r="O129" s="175">
        <f t="shared" si="20"/>
        <v>0</v>
      </c>
      <c r="P129" s="175">
        <f t="shared" si="20"/>
        <v>0</v>
      </c>
    </row>
    <row r="130" spans="1:16" ht="12.75">
      <c r="A130" s="205"/>
      <c r="B130" s="206"/>
      <c r="C130" s="206"/>
      <c r="D130" s="131"/>
      <c r="E130" s="131"/>
      <c r="F130" s="131"/>
      <c r="G130" s="131"/>
      <c r="H130" s="131"/>
      <c r="I130" s="131"/>
      <c r="J130" s="131"/>
      <c r="K130" s="131"/>
      <c r="L130" s="131"/>
      <c r="M130" s="131"/>
      <c r="N130" s="207"/>
      <c r="O130" s="131"/>
      <c r="P130" s="131"/>
    </row>
    <row r="131" spans="1:16" s="192" customFormat="1" ht="12.75">
      <c r="A131" s="191" t="s">
        <v>103</v>
      </c>
      <c r="B131" s="505" t="s">
        <v>187</v>
      </c>
      <c r="C131" s="506"/>
      <c r="D131" s="507"/>
      <c r="E131" s="505" t="s">
        <v>188</v>
      </c>
      <c r="F131" s="506"/>
      <c r="G131" s="507"/>
      <c r="H131" s="505" t="s">
        <v>189</v>
      </c>
      <c r="I131" s="506"/>
      <c r="J131" s="507"/>
      <c r="K131" s="505" t="s">
        <v>190</v>
      </c>
      <c r="L131" s="506"/>
      <c r="M131" s="507"/>
      <c r="N131" s="505" t="s">
        <v>191</v>
      </c>
      <c r="O131" s="506"/>
      <c r="P131" s="507"/>
    </row>
    <row r="132" spans="1:16" s="192" customFormat="1" ht="38.25">
      <c r="A132" s="193" t="s">
        <v>186</v>
      </c>
      <c r="B132" s="193" t="s">
        <v>192</v>
      </c>
      <c r="C132" s="193" t="s">
        <v>193</v>
      </c>
      <c r="D132" s="193" t="s">
        <v>194</v>
      </c>
      <c r="E132" s="193" t="s">
        <v>192</v>
      </c>
      <c r="F132" s="193" t="s">
        <v>193</v>
      </c>
      <c r="G132" s="193" t="s">
        <v>194</v>
      </c>
      <c r="H132" s="193" t="s">
        <v>192</v>
      </c>
      <c r="I132" s="193" t="s">
        <v>193</v>
      </c>
      <c r="J132" s="193" t="s">
        <v>194</v>
      </c>
      <c r="K132" s="193" t="s">
        <v>192</v>
      </c>
      <c r="L132" s="193" t="s">
        <v>193</v>
      </c>
      <c r="M132" s="193" t="s">
        <v>194</v>
      </c>
      <c r="N132" s="193" t="s">
        <v>192</v>
      </c>
      <c r="O132" s="193" t="s">
        <v>193</v>
      </c>
      <c r="P132" s="193" t="s">
        <v>194</v>
      </c>
    </row>
    <row r="133" spans="1:16" ht="12.75">
      <c r="A133" s="182"/>
      <c r="B133" s="182"/>
      <c r="C133" s="182"/>
      <c r="D133" s="182"/>
      <c r="E133" s="182"/>
      <c r="F133" s="182"/>
      <c r="G133" s="182"/>
      <c r="H133" s="182"/>
      <c r="I133" s="182"/>
      <c r="J133" s="182"/>
      <c r="K133" s="182"/>
      <c r="L133" s="182"/>
      <c r="M133" s="182"/>
      <c r="N133" s="182"/>
      <c r="O133" s="182"/>
      <c r="P133" s="182"/>
    </row>
    <row r="134" spans="1:16" ht="12.75">
      <c r="A134" s="195" t="s">
        <v>290</v>
      </c>
      <c r="B134" s="182"/>
      <c r="C134" s="182"/>
      <c r="D134" s="182"/>
      <c r="E134" s="182"/>
      <c r="F134" s="182"/>
      <c r="G134" s="182"/>
      <c r="H134" s="182"/>
      <c r="I134" s="182"/>
      <c r="J134" s="182"/>
      <c r="K134" s="182"/>
      <c r="L134" s="117"/>
      <c r="M134" s="117"/>
      <c r="N134" s="117"/>
      <c r="O134" s="182"/>
      <c r="P134" s="182"/>
    </row>
    <row r="135" spans="1:16" ht="12.75">
      <c r="A135" s="196" t="s">
        <v>278</v>
      </c>
      <c r="B135" s="175">
        <f aca="true" t="shared" si="21" ref="B135:P135">B118</f>
        <v>5235.685511573807</v>
      </c>
      <c r="C135" s="175">
        <f t="shared" si="21"/>
        <v>7181.449668627228</v>
      </c>
      <c r="D135" s="175">
        <f t="shared" si="21"/>
        <v>4992.9540671015</v>
      </c>
      <c r="E135" s="175">
        <f t="shared" si="21"/>
        <v>5996.8408512864635</v>
      </c>
      <c r="F135" s="175">
        <f t="shared" si="21"/>
        <v>8225.937165802428</v>
      </c>
      <c r="G135" s="175">
        <f t="shared" si="21"/>
        <v>5425.610179847998</v>
      </c>
      <c r="H135" s="208">
        <f t="shared" si="21"/>
        <v>7680.419535694032</v>
      </c>
      <c r="I135" s="208">
        <f t="shared" si="21"/>
        <v>10560.77361043584</v>
      </c>
      <c r="J135" s="175">
        <f t="shared" si="21"/>
        <v>7165.56841390285</v>
      </c>
      <c r="K135" s="175">
        <f t="shared" si="21"/>
        <v>9003.231359157162</v>
      </c>
      <c r="L135" s="175">
        <f t="shared" si="21"/>
        <v>12395.287959790552</v>
      </c>
      <c r="M135" s="175">
        <f t="shared" si="21"/>
        <v>8566.706380864907</v>
      </c>
      <c r="N135" s="175">
        <f t="shared" si="21"/>
        <v>10610.288526279455</v>
      </c>
      <c r="O135" s="175">
        <f t="shared" si="21"/>
        <v>14692.447597109136</v>
      </c>
      <c r="P135" s="175">
        <f t="shared" si="21"/>
        <v>10172.14353863655</v>
      </c>
    </row>
    <row r="136" spans="1:16" ht="12.75">
      <c r="A136" s="196" t="s">
        <v>279</v>
      </c>
      <c r="B136" s="175">
        <f>'[1]Cost Effectiveness'!$AW$15</f>
        <v>1625.038412474848</v>
      </c>
      <c r="C136" s="175">
        <f>'[2]Cost-Effectiveness'!$AC$84</f>
        <v>1365.1980715679997</v>
      </c>
      <c r="D136" s="175">
        <f>'[2]Cost-Effectiveness'!$AC$92</f>
        <v>963.5508548159999</v>
      </c>
      <c r="E136" s="175">
        <f>'[1]Cost Effectiveness'!$AX$15</f>
        <v>903.6050895492137</v>
      </c>
      <c r="F136" s="175">
        <f>'[2]Cost-Effectiveness'!$AD$84</f>
        <v>697.8158350655998</v>
      </c>
      <c r="G136" s="175">
        <f>'[2]Cost-Effectiveness'!$AD$92</f>
        <v>464.8733403455998</v>
      </c>
      <c r="H136" s="175">
        <f>'[1]Cost Effectiveness'!$AY$15</f>
        <v>3138.551457303969</v>
      </c>
      <c r="I136" s="175">
        <f>'[2]Cost-Effectiveness'!$AE$84</f>
        <v>3647.6287833081597</v>
      </c>
      <c r="J136" s="175">
        <f>'[2]Cost-Effectiveness'!$AE$92</f>
        <v>2716.4679317241594</v>
      </c>
      <c r="K136" s="175">
        <f>'[1]Cost Effectiveness'!$AZ$15</f>
        <v>2183.7045122060076</v>
      </c>
      <c r="L136" s="175">
        <f>'[2]Cost-Effectiveness'!$AF$84</f>
        <v>2017.0629606508796</v>
      </c>
      <c r="M136" s="175">
        <f>'[2]Cost-Effectiveness'!$AF$92</f>
        <v>1480.79618777088</v>
      </c>
      <c r="N136" s="175">
        <f>'[1]Cost Effectiveness'!$BA$15</f>
        <v>2072.0288291673382</v>
      </c>
      <c r="O136" s="175">
        <f>'[2]Cost-Effectiveness'!$AG$84</f>
        <v>1886.2128552383992</v>
      </c>
      <c r="P136" s="175">
        <f>'[2]Cost-Effectiveness'!$AG$92</f>
        <v>1364.9413242143996</v>
      </c>
    </row>
    <row r="137" spans="1:16" s="93" customFormat="1" ht="12.75">
      <c r="A137" s="197" t="s">
        <v>280</v>
      </c>
      <c r="B137" s="117"/>
      <c r="C137" s="117"/>
      <c r="D137" s="117"/>
      <c r="E137" s="117"/>
      <c r="F137" s="117"/>
      <c r="G137" s="117"/>
      <c r="H137" s="117"/>
      <c r="I137" s="117"/>
      <c r="J137" s="117"/>
      <c r="K137" s="117"/>
      <c r="L137" s="117"/>
      <c r="M137" s="117"/>
      <c r="N137" s="117"/>
      <c r="O137" s="117"/>
      <c r="P137" s="117"/>
    </row>
    <row r="138" spans="1:16" ht="12.75">
      <c r="A138" s="195" t="s">
        <v>281</v>
      </c>
      <c r="B138" s="182"/>
      <c r="C138" s="182"/>
      <c r="D138" s="182"/>
      <c r="E138" s="182"/>
      <c r="F138" s="182"/>
      <c r="G138" s="182"/>
      <c r="H138" s="182"/>
      <c r="I138" s="182"/>
      <c r="J138" s="182"/>
      <c r="K138" s="182"/>
      <c r="L138" s="182"/>
      <c r="M138" s="182"/>
      <c r="N138" s="182"/>
      <c r="O138" s="182"/>
      <c r="P138" s="182"/>
    </row>
    <row r="139" spans="1:16" ht="12.75">
      <c r="A139" s="196" t="s">
        <v>282</v>
      </c>
      <c r="B139" s="198">
        <f>B122</f>
        <v>3.413</v>
      </c>
      <c r="C139" s="114">
        <f aca="true" t="shared" si="22" ref="C139:P139">B139</f>
        <v>3.413</v>
      </c>
      <c r="D139" s="114">
        <f t="shared" si="22"/>
        <v>3.413</v>
      </c>
      <c r="E139" s="114">
        <f t="shared" si="22"/>
        <v>3.413</v>
      </c>
      <c r="F139" s="114">
        <f t="shared" si="22"/>
        <v>3.413</v>
      </c>
      <c r="G139" s="114">
        <f t="shared" si="22"/>
        <v>3.413</v>
      </c>
      <c r="H139" s="114">
        <f t="shared" si="22"/>
        <v>3.413</v>
      </c>
      <c r="I139" s="114">
        <f t="shared" si="22"/>
        <v>3.413</v>
      </c>
      <c r="J139" s="114">
        <f t="shared" si="22"/>
        <v>3.413</v>
      </c>
      <c r="K139" s="114">
        <f t="shared" si="22"/>
        <v>3.413</v>
      </c>
      <c r="L139" s="114">
        <f t="shared" si="22"/>
        <v>3.413</v>
      </c>
      <c r="M139" s="114">
        <f t="shared" si="22"/>
        <v>3.413</v>
      </c>
      <c r="N139" s="114">
        <f t="shared" si="22"/>
        <v>3.413</v>
      </c>
      <c r="O139" s="114">
        <f t="shared" si="22"/>
        <v>3.413</v>
      </c>
      <c r="P139" s="114">
        <f t="shared" si="22"/>
        <v>3.413</v>
      </c>
    </row>
    <row r="140" spans="1:16" ht="12.75">
      <c r="A140" s="196" t="s">
        <v>283</v>
      </c>
      <c r="B140" s="199">
        <f aca="true" t="shared" si="23" ref="B140:P140">B139/3.413</f>
        <v>1</v>
      </c>
      <c r="C140" s="200">
        <f t="shared" si="23"/>
        <v>1</v>
      </c>
      <c r="D140" s="200">
        <f t="shared" si="23"/>
        <v>1</v>
      </c>
      <c r="E140" s="200">
        <f t="shared" si="23"/>
        <v>1</v>
      </c>
      <c r="F140" s="200">
        <f t="shared" si="23"/>
        <v>1</v>
      </c>
      <c r="G140" s="200">
        <f t="shared" si="23"/>
        <v>1</v>
      </c>
      <c r="H140" s="200">
        <f t="shared" si="23"/>
        <v>1</v>
      </c>
      <c r="I140" s="200">
        <f t="shared" si="23"/>
        <v>1</v>
      </c>
      <c r="J140" s="200">
        <f t="shared" si="23"/>
        <v>1</v>
      </c>
      <c r="K140" s="200">
        <f t="shared" si="23"/>
        <v>1</v>
      </c>
      <c r="L140" s="200">
        <f t="shared" si="23"/>
        <v>1</v>
      </c>
      <c r="M140" s="200">
        <f t="shared" si="23"/>
        <v>1</v>
      </c>
      <c r="N140" s="200">
        <f t="shared" si="23"/>
        <v>1</v>
      </c>
      <c r="O140" s="200">
        <f t="shared" si="23"/>
        <v>1</v>
      </c>
      <c r="P140" s="200">
        <f t="shared" si="23"/>
        <v>1</v>
      </c>
    </row>
    <row r="141" spans="1:16" ht="12.75">
      <c r="A141" s="196" t="s">
        <v>284</v>
      </c>
      <c r="B141" s="201">
        <f>B$204</f>
        <v>6.4350000000000005</v>
      </c>
      <c r="C141" s="201">
        <f aca="true" t="shared" si="24" ref="C141:P141">C$204</f>
        <v>6.4350000000000005</v>
      </c>
      <c r="D141" s="201">
        <f t="shared" si="24"/>
        <v>6.4350000000000005</v>
      </c>
      <c r="E141" s="201">
        <f t="shared" si="24"/>
        <v>6.4350000000000005</v>
      </c>
      <c r="F141" s="201">
        <f t="shared" si="24"/>
        <v>6.4350000000000005</v>
      </c>
      <c r="G141" s="201">
        <f t="shared" si="24"/>
        <v>6.4350000000000005</v>
      </c>
      <c r="H141" s="201">
        <f t="shared" si="24"/>
        <v>6.4350000000000005</v>
      </c>
      <c r="I141" s="201">
        <f t="shared" si="24"/>
        <v>6.4350000000000005</v>
      </c>
      <c r="J141" s="201">
        <f t="shared" si="24"/>
        <v>6.4350000000000005</v>
      </c>
      <c r="K141" s="201">
        <f t="shared" si="24"/>
        <v>6.4350000000000005</v>
      </c>
      <c r="L141" s="201">
        <f t="shared" si="24"/>
        <v>6.4350000000000005</v>
      </c>
      <c r="M141" s="201">
        <f t="shared" si="24"/>
        <v>6.4350000000000005</v>
      </c>
      <c r="N141" s="201">
        <f t="shared" si="24"/>
        <v>6.4350000000000005</v>
      </c>
      <c r="O141" s="201">
        <f t="shared" si="24"/>
        <v>6.4350000000000005</v>
      </c>
      <c r="P141" s="201">
        <f t="shared" si="24"/>
        <v>6.4350000000000005</v>
      </c>
    </row>
    <row r="142" spans="1:16" ht="12.75">
      <c r="A142" s="196" t="s">
        <v>285</v>
      </c>
      <c r="B142" s="203">
        <f>B$225</f>
        <v>0.75</v>
      </c>
      <c r="C142" s="203">
        <f>C$225</f>
        <v>0.75</v>
      </c>
      <c r="D142" s="203">
        <f>D$225</f>
        <v>0.83</v>
      </c>
      <c r="E142" s="203">
        <f>B$226</f>
        <v>0.75</v>
      </c>
      <c r="F142" s="203">
        <f>C$226</f>
        <v>0.75</v>
      </c>
      <c r="G142" s="203">
        <f>D$226</f>
        <v>0.83</v>
      </c>
      <c r="H142" s="203">
        <f>B$227</f>
        <v>0.75</v>
      </c>
      <c r="I142" s="203">
        <f>G196</f>
        <v>3575.3798933853136</v>
      </c>
      <c r="J142" s="203">
        <f>D$227</f>
        <v>0.83</v>
      </c>
      <c r="K142" s="203">
        <f>B$228</f>
        <v>0.75</v>
      </c>
      <c r="L142" s="203">
        <f>C$228</f>
        <v>0.75</v>
      </c>
      <c r="M142" s="203">
        <f>D$228</f>
        <v>0.83</v>
      </c>
      <c r="N142" s="203">
        <f>B$229</f>
        <v>0.75</v>
      </c>
      <c r="O142" s="203">
        <f>C$229</f>
        <v>0.75</v>
      </c>
      <c r="P142" s="203">
        <f>D$229</f>
        <v>0.83</v>
      </c>
    </row>
    <row r="143" spans="1:16" ht="12.75">
      <c r="A143" s="196" t="s">
        <v>286</v>
      </c>
      <c r="B143" s="117"/>
      <c r="C143" s="117"/>
      <c r="D143" s="117"/>
      <c r="E143" s="117"/>
      <c r="F143" s="117"/>
      <c r="G143" s="117"/>
      <c r="H143" s="117"/>
      <c r="I143" s="117"/>
      <c r="J143" s="117"/>
      <c r="K143" s="117"/>
      <c r="L143" s="117"/>
      <c r="M143" s="117"/>
      <c r="N143" s="117"/>
      <c r="O143" s="117"/>
      <c r="P143" s="117"/>
    </row>
    <row r="144" spans="1:16" ht="12.75">
      <c r="A144" s="195" t="s">
        <v>287</v>
      </c>
      <c r="B144" s="182"/>
      <c r="C144" s="182"/>
      <c r="D144" s="182"/>
      <c r="E144" s="182"/>
      <c r="F144" s="182"/>
      <c r="G144" s="182"/>
      <c r="H144" s="182"/>
      <c r="I144" s="182"/>
      <c r="J144" s="182"/>
      <c r="K144" s="182"/>
      <c r="L144" s="182"/>
      <c r="M144" s="182"/>
      <c r="N144" s="182"/>
      <c r="O144" s="182"/>
      <c r="P144" s="182"/>
    </row>
    <row r="145" spans="1:16" ht="12.75">
      <c r="A145" s="196" t="s">
        <v>288</v>
      </c>
      <c r="B145" s="175">
        <f aca="true" t="shared" si="25" ref="B145:P145">B135/B140/B142</f>
        <v>6980.914015431743</v>
      </c>
      <c r="C145" s="204">
        <f t="shared" si="25"/>
        <v>9575.266224836303</v>
      </c>
      <c r="D145" s="175">
        <f t="shared" si="25"/>
        <v>6015.607309760844</v>
      </c>
      <c r="E145" s="175">
        <f t="shared" si="25"/>
        <v>7995.787801715284</v>
      </c>
      <c r="F145" s="175">
        <f t="shared" si="25"/>
        <v>10967.916221069905</v>
      </c>
      <c r="G145" s="175">
        <f t="shared" si="25"/>
        <v>6536.879734756624</v>
      </c>
      <c r="H145" s="175">
        <f t="shared" si="25"/>
        <v>10240.559380925375</v>
      </c>
      <c r="I145" s="175">
        <f t="shared" si="25"/>
        <v>2.9537486715674492</v>
      </c>
      <c r="J145" s="175">
        <f t="shared" si="25"/>
        <v>8633.214956509459</v>
      </c>
      <c r="K145" s="175">
        <f t="shared" si="25"/>
        <v>12004.308478876215</v>
      </c>
      <c r="L145" s="175">
        <f t="shared" si="25"/>
        <v>16527.05061305407</v>
      </c>
      <c r="M145" s="175">
        <f t="shared" si="25"/>
        <v>10321.332988993865</v>
      </c>
      <c r="N145" s="175">
        <f t="shared" si="25"/>
        <v>14147.051368372608</v>
      </c>
      <c r="O145" s="175">
        <f t="shared" si="25"/>
        <v>19589.93012947885</v>
      </c>
      <c r="P145" s="175">
        <f t="shared" si="25"/>
        <v>12255.594624863314</v>
      </c>
    </row>
    <row r="146" spans="1:16" ht="12.75">
      <c r="A146" s="196" t="s">
        <v>289</v>
      </c>
      <c r="B146" s="204">
        <f aca="true" t="shared" si="26" ref="B146:P146">B136/(B141/3.413)/B142</f>
        <v>1149.1854134735365</v>
      </c>
      <c r="C146" s="204">
        <f t="shared" si="26"/>
        <v>965.4330004168002</v>
      </c>
      <c r="D146" s="175">
        <f t="shared" si="26"/>
        <v>615.7214531762494</v>
      </c>
      <c r="E146" s="175">
        <f t="shared" si="26"/>
        <v>639.0063031611429</v>
      </c>
      <c r="F146" s="175">
        <f t="shared" si="26"/>
        <v>493.477429697776</v>
      </c>
      <c r="G146" s="175">
        <f t="shared" si="26"/>
        <v>297.0600744422037</v>
      </c>
      <c r="H146" s="175">
        <f t="shared" si="26"/>
        <v>2219.502952349846</v>
      </c>
      <c r="I146" s="175">
        <f t="shared" si="26"/>
        <v>0.5410983100922931</v>
      </c>
      <c r="J146" s="175">
        <f t="shared" si="26"/>
        <v>1735.8581273297486</v>
      </c>
      <c r="K146" s="175">
        <f t="shared" si="26"/>
        <v>1544.2597254926916</v>
      </c>
      <c r="L146" s="175">
        <f t="shared" si="26"/>
        <v>1426.4151017252425</v>
      </c>
      <c r="M146" s="175">
        <f t="shared" si="26"/>
        <v>946.2479079697836</v>
      </c>
      <c r="N146" s="175">
        <f t="shared" si="26"/>
        <v>1465.2855517116031</v>
      </c>
      <c r="O146" s="175">
        <f t="shared" si="26"/>
        <v>1333.8812690864866</v>
      </c>
      <c r="P146" s="175">
        <f t="shared" si="26"/>
        <v>872.215152365873</v>
      </c>
    </row>
    <row r="147" spans="1:16" ht="12.75">
      <c r="A147" s="205"/>
      <c r="B147" s="209"/>
      <c r="C147" s="209"/>
      <c r="D147" s="210"/>
      <c r="E147" s="209"/>
      <c r="F147" s="209"/>
      <c r="G147" s="210"/>
      <c r="H147" s="209"/>
      <c r="I147" s="209"/>
      <c r="J147" s="210"/>
      <c r="K147" s="209"/>
      <c r="L147" s="209"/>
      <c r="M147" s="210"/>
      <c r="N147" s="209"/>
      <c r="O147" s="209"/>
      <c r="P147" s="210"/>
    </row>
    <row r="148" spans="1:16" s="192" customFormat="1" ht="12.75">
      <c r="A148" s="191" t="s">
        <v>103</v>
      </c>
      <c r="B148" s="505" t="s">
        <v>187</v>
      </c>
      <c r="C148" s="506"/>
      <c r="D148" s="507"/>
      <c r="E148" s="505" t="s">
        <v>188</v>
      </c>
      <c r="F148" s="506"/>
      <c r="G148" s="507"/>
      <c r="H148" s="505" t="s">
        <v>189</v>
      </c>
      <c r="I148" s="506"/>
      <c r="J148" s="507"/>
      <c r="K148" s="505" t="s">
        <v>190</v>
      </c>
      <c r="L148" s="506"/>
      <c r="M148" s="507"/>
      <c r="N148" s="505" t="s">
        <v>191</v>
      </c>
      <c r="O148" s="506"/>
      <c r="P148" s="507"/>
    </row>
    <row r="149" spans="1:16" s="192" customFormat="1" ht="38.25">
      <c r="A149" s="193" t="s">
        <v>186</v>
      </c>
      <c r="B149" s="193" t="s">
        <v>192</v>
      </c>
      <c r="C149" s="193" t="s">
        <v>193</v>
      </c>
      <c r="D149" s="193" t="s">
        <v>194</v>
      </c>
      <c r="E149" s="193" t="s">
        <v>192</v>
      </c>
      <c r="F149" s="193" t="s">
        <v>193</v>
      </c>
      <c r="G149" s="193" t="s">
        <v>194</v>
      </c>
      <c r="H149" s="193" t="s">
        <v>192</v>
      </c>
      <c r="I149" s="193" t="s">
        <v>193</v>
      </c>
      <c r="J149" s="193" t="s">
        <v>194</v>
      </c>
      <c r="K149" s="193" t="s">
        <v>192</v>
      </c>
      <c r="L149" s="193" t="s">
        <v>193</v>
      </c>
      <c r="M149" s="193" t="s">
        <v>194</v>
      </c>
      <c r="N149" s="193" t="s">
        <v>192</v>
      </c>
      <c r="O149" s="193" t="s">
        <v>193</v>
      </c>
      <c r="P149" s="193" t="s">
        <v>194</v>
      </c>
    </row>
    <row r="150" spans="1:16" ht="12.75">
      <c r="A150" s="182"/>
      <c r="B150" s="182"/>
      <c r="C150" s="182"/>
      <c r="D150" s="182"/>
      <c r="E150" s="182"/>
      <c r="F150" s="182"/>
      <c r="G150" s="182"/>
      <c r="H150" s="182"/>
      <c r="I150" s="182"/>
      <c r="J150" s="182"/>
      <c r="K150" s="182"/>
      <c r="L150" s="182"/>
      <c r="M150" s="182"/>
      <c r="N150" s="182"/>
      <c r="O150" s="182"/>
      <c r="P150" s="182"/>
    </row>
    <row r="151" spans="1:16" ht="12.75">
      <c r="A151" s="195" t="s">
        <v>291</v>
      </c>
      <c r="B151" s="182"/>
      <c r="C151" s="182"/>
      <c r="D151" s="182"/>
      <c r="E151" s="182"/>
      <c r="F151" s="182"/>
      <c r="G151" s="182"/>
      <c r="H151" s="182"/>
      <c r="I151" s="182"/>
      <c r="J151" s="182"/>
      <c r="K151" s="182"/>
      <c r="L151" s="117"/>
      <c r="M151" s="117"/>
      <c r="N151" s="117"/>
      <c r="O151" s="182"/>
      <c r="P151" s="182"/>
    </row>
    <row r="152" spans="1:16" ht="12.75">
      <c r="A152" s="196" t="s">
        <v>278</v>
      </c>
      <c r="B152" s="175">
        <f aca="true" t="shared" si="27" ref="B152:P152">B118</f>
        <v>5235.685511573807</v>
      </c>
      <c r="C152" s="175">
        <f t="shared" si="27"/>
        <v>7181.449668627228</v>
      </c>
      <c r="D152" s="175">
        <f t="shared" si="27"/>
        <v>4992.9540671015</v>
      </c>
      <c r="E152" s="175">
        <f t="shared" si="27"/>
        <v>5996.8408512864635</v>
      </c>
      <c r="F152" s="175">
        <f t="shared" si="27"/>
        <v>8225.937165802428</v>
      </c>
      <c r="G152" s="175">
        <f t="shared" si="27"/>
        <v>5425.610179847998</v>
      </c>
      <c r="H152" s="208">
        <f t="shared" si="27"/>
        <v>7680.419535694032</v>
      </c>
      <c r="I152" s="208">
        <f t="shared" si="27"/>
        <v>10560.77361043584</v>
      </c>
      <c r="J152" s="175">
        <f t="shared" si="27"/>
        <v>7165.56841390285</v>
      </c>
      <c r="K152" s="175">
        <f t="shared" si="27"/>
        <v>9003.231359157162</v>
      </c>
      <c r="L152" s="175">
        <f t="shared" si="27"/>
        <v>12395.287959790552</v>
      </c>
      <c r="M152" s="175">
        <f t="shared" si="27"/>
        <v>8566.706380864907</v>
      </c>
      <c r="N152" s="175">
        <f t="shared" si="27"/>
        <v>10610.288526279455</v>
      </c>
      <c r="O152" s="175">
        <f t="shared" si="27"/>
        <v>14692.447597109136</v>
      </c>
      <c r="P152" s="175">
        <f t="shared" si="27"/>
        <v>10172.14353863655</v>
      </c>
    </row>
    <row r="153" spans="1:16" ht="12.75">
      <c r="A153" s="196" t="s">
        <v>279</v>
      </c>
      <c r="B153" s="175">
        <f>'[1]Cost Effectiveness'!$AW$15</f>
        <v>1625.038412474848</v>
      </c>
      <c r="C153" s="175">
        <v>2138.6111924992674</v>
      </c>
      <c r="D153" s="175">
        <v>2575.2798124816877</v>
      </c>
      <c r="E153" s="175">
        <v>1519.8624084383239</v>
      </c>
      <c r="F153" s="175">
        <v>1608.218576032816</v>
      </c>
      <c r="G153" s="175">
        <v>2074.7084676237914</v>
      </c>
      <c r="H153" s="175">
        <v>3124.0764137122765</v>
      </c>
      <c r="I153" s="175">
        <v>3644.5854087313214</v>
      </c>
      <c r="J153" s="175">
        <v>3955.578669791972</v>
      </c>
      <c r="K153" s="175">
        <v>2159.400878992089</v>
      </c>
      <c r="L153" s="175">
        <v>2605.101084090243</v>
      </c>
      <c r="M153" s="175">
        <v>2826.630530325227</v>
      </c>
      <c r="N153" s="175">
        <v>1983.6546130304118</v>
      </c>
      <c r="O153" s="175">
        <v>2496.466451801934</v>
      </c>
      <c r="P153" s="175">
        <v>2596.580720773513</v>
      </c>
    </row>
    <row r="154" spans="1:16" s="93" customFormat="1" ht="12.75">
      <c r="A154" s="197" t="s">
        <v>280</v>
      </c>
      <c r="B154" s="211"/>
      <c r="C154" s="211"/>
      <c r="D154" s="211"/>
      <c r="E154" s="211"/>
      <c r="F154" s="211"/>
      <c r="G154" s="211"/>
      <c r="H154" s="211"/>
      <c r="I154" s="211"/>
      <c r="J154" s="211"/>
      <c r="K154" s="211"/>
      <c r="L154" s="211"/>
      <c r="M154" s="211"/>
      <c r="N154" s="211"/>
      <c r="O154" s="211"/>
      <c r="P154" s="211"/>
    </row>
    <row r="155" spans="1:16" ht="12.75">
      <c r="A155" s="195" t="s">
        <v>281</v>
      </c>
      <c r="B155" s="182"/>
      <c r="C155" s="182"/>
      <c r="D155" s="182"/>
      <c r="E155" s="182"/>
      <c r="F155" s="182"/>
      <c r="G155" s="182"/>
      <c r="H155" s="182"/>
      <c r="I155" s="182"/>
      <c r="J155" s="182"/>
      <c r="K155" s="182"/>
      <c r="L155" s="182"/>
      <c r="M155" s="182"/>
      <c r="N155" s="182"/>
      <c r="O155" s="182"/>
      <c r="P155" s="182"/>
    </row>
    <row r="156" spans="1:16" ht="12.75">
      <c r="A156" s="196" t="s">
        <v>282</v>
      </c>
      <c r="B156" s="198">
        <f>B139</f>
        <v>3.413</v>
      </c>
      <c r="C156" s="114">
        <f aca="true" t="shared" si="28" ref="C156:P156">B156</f>
        <v>3.413</v>
      </c>
      <c r="D156" s="114">
        <f t="shared" si="28"/>
        <v>3.413</v>
      </c>
      <c r="E156" s="114">
        <f t="shared" si="28"/>
        <v>3.413</v>
      </c>
      <c r="F156" s="114">
        <f t="shared" si="28"/>
        <v>3.413</v>
      </c>
      <c r="G156" s="114">
        <f t="shared" si="28"/>
        <v>3.413</v>
      </c>
      <c r="H156" s="114">
        <f t="shared" si="28"/>
        <v>3.413</v>
      </c>
      <c r="I156" s="114">
        <f t="shared" si="28"/>
        <v>3.413</v>
      </c>
      <c r="J156" s="114">
        <f t="shared" si="28"/>
        <v>3.413</v>
      </c>
      <c r="K156" s="114">
        <f t="shared" si="28"/>
        <v>3.413</v>
      </c>
      <c r="L156" s="114">
        <f t="shared" si="28"/>
        <v>3.413</v>
      </c>
      <c r="M156" s="114">
        <f t="shared" si="28"/>
        <v>3.413</v>
      </c>
      <c r="N156" s="114">
        <f t="shared" si="28"/>
        <v>3.413</v>
      </c>
      <c r="O156" s="114">
        <f t="shared" si="28"/>
        <v>3.413</v>
      </c>
      <c r="P156" s="114">
        <f t="shared" si="28"/>
        <v>3.413</v>
      </c>
    </row>
    <row r="157" spans="1:16" ht="12.75">
      <c r="A157" s="196" t="s">
        <v>283</v>
      </c>
      <c r="B157" s="199">
        <f aca="true" t="shared" si="29" ref="B157:P157">B156/3.413</f>
        <v>1</v>
      </c>
      <c r="C157" s="200">
        <f t="shared" si="29"/>
        <v>1</v>
      </c>
      <c r="D157" s="200">
        <f t="shared" si="29"/>
        <v>1</v>
      </c>
      <c r="E157" s="200">
        <f t="shared" si="29"/>
        <v>1</v>
      </c>
      <c r="F157" s="200">
        <f t="shared" si="29"/>
        <v>1</v>
      </c>
      <c r="G157" s="200">
        <f t="shared" si="29"/>
        <v>1</v>
      </c>
      <c r="H157" s="200">
        <f t="shared" si="29"/>
        <v>1</v>
      </c>
      <c r="I157" s="200">
        <f t="shared" si="29"/>
        <v>1</v>
      </c>
      <c r="J157" s="200">
        <f t="shared" si="29"/>
        <v>1</v>
      </c>
      <c r="K157" s="200">
        <f t="shared" si="29"/>
        <v>1</v>
      </c>
      <c r="L157" s="200">
        <f t="shared" si="29"/>
        <v>1</v>
      </c>
      <c r="M157" s="200">
        <f t="shared" si="29"/>
        <v>1</v>
      </c>
      <c r="N157" s="200">
        <f t="shared" si="29"/>
        <v>1</v>
      </c>
      <c r="O157" s="200">
        <f t="shared" si="29"/>
        <v>1</v>
      </c>
      <c r="P157" s="200">
        <f t="shared" si="29"/>
        <v>1</v>
      </c>
    </row>
    <row r="158" spans="1:16" ht="12.75">
      <c r="A158" s="196" t="s">
        <v>284</v>
      </c>
      <c r="B158" s="201">
        <f>B$204</f>
        <v>6.4350000000000005</v>
      </c>
      <c r="C158" s="201">
        <f aca="true" t="shared" si="30" ref="C158:P158">C$204</f>
        <v>6.4350000000000005</v>
      </c>
      <c r="D158" s="201">
        <f t="shared" si="30"/>
        <v>6.4350000000000005</v>
      </c>
      <c r="E158" s="201">
        <f t="shared" si="30"/>
        <v>6.4350000000000005</v>
      </c>
      <c r="F158" s="201">
        <f t="shared" si="30"/>
        <v>6.4350000000000005</v>
      </c>
      <c r="G158" s="201">
        <f t="shared" si="30"/>
        <v>6.4350000000000005</v>
      </c>
      <c r="H158" s="201">
        <f t="shared" si="30"/>
        <v>6.4350000000000005</v>
      </c>
      <c r="I158" s="201">
        <f t="shared" si="30"/>
        <v>6.4350000000000005</v>
      </c>
      <c r="J158" s="201">
        <f t="shared" si="30"/>
        <v>6.4350000000000005</v>
      </c>
      <c r="K158" s="201">
        <f t="shared" si="30"/>
        <v>6.4350000000000005</v>
      </c>
      <c r="L158" s="201">
        <f t="shared" si="30"/>
        <v>6.4350000000000005</v>
      </c>
      <c r="M158" s="201">
        <f t="shared" si="30"/>
        <v>6.4350000000000005</v>
      </c>
      <c r="N158" s="201">
        <f t="shared" si="30"/>
        <v>6.4350000000000005</v>
      </c>
      <c r="O158" s="201">
        <f t="shared" si="30"/>
        <v>6.4350000000000005</v>
      </c>
      <c r="P158" s="201">
        <f t="shared" si="30"/>
        <v>6.4350000000000005</v>
      </c>
    </row>
    <row r="159" spans="1:16" ht="12.75">
      <c r="A159" s="196" t="s">
        <v>285</v>
      </c>
      <c r="B159" s="203">
        <f>B$225</f>
        <v>0.75</v>
      </c>
      <c r="C159" s="203">
        <f>C$225</f>
        <v>0.75</v>
      </c>
      <c r="D159" s="203">
        <f>D$225</f>
        <v>0.83</v>
      </c>
      <c r="E159" s="203">
        <f>B$226</f>
        <v>0.75</v>
      </c>
      <c r="F159" s="203">
        <f>C$226</f>
        <v>0.75</v>
      </c>
      <c r="G159" s="203">
        <f>D$226</f>
        <v>0.83</v>
      </c>
      <c r="H159" s="203">
        <f>B$227</f>
        <v>0.75</v>
      </c>
      <c r="I159" s="203">
        <f>G213</f>
        <v>7.020000000000001</v>
      </c>
      <c r="J159" s="203">
        <f>D$227</f>
        <v>0.83</v>
      </c>
      <c r="K159" s="203">
        <f>B$228</f>
        <v>0.75</v>
      </c>
      <c r="L159" s="203">
        <f>C$228</f>
        <v>0.75</v>
      </c>
      <c r="M159" s="203">
        <f>D$228</f>
        <v>0.83</v>
      </c>
      <c r="N159" s="203">
        <f>B$229</f>
        <v>0.75</v>
      </c>
      <c r="O159" s="203">
        <f>C$229</f>
        <v>0.75</v>
      </c>
      <c r="P159" s="203">
        <f>D$229</f>
        <v>0.83</v>
      </c>
    </row>
    <row r="160" spans="1:16" ht="12.75">
      <c r="A160" s="196" t="s">
        <v>286</v>
      </c>
      <c r="B160" s="117"/>
      <c r="C160" s="117"/>
      <c r="D160" s="117"/>
      <c r="E160" s="117"/>
      <c r="F160" s="117"/>
      <c r="G160" s="117"/>
      <c r="H160" s="117"/>
      <c r="I160" s="117"/>
      <c r="J160" s="117"/>
      <c r="K160" s="117"/>
      <c r="L160" s="117"/>
      <c r="M160" s="117"/>
      <c r="N160" s="117"/>
      <c r="O160" s="117"/>
      <c r="P160" s="117"/>
    </row>
    <row r="161" spans="1:16" ht="12.75">
      <c r="A161" s="195" t="s">
        <v>287</v>
      </c>
      <c r="B161" s="182"/>
      <c r="C161" s="182"/>
      <c r="D161" s="182"/>
      <c r="E161" s="182"/>
      <c r="F161" s="182"/>
      <c r="G161" s="182"/>
      <c r="H161" s="182"/>
      <c r="I161" s="182"/>
      <c r="J161" s="182"/>
      <c r="K161" s="182"/>
      <c r="L161" s="182"/>
      <c r="M161" s="182"/>
      <c r="N161" s="182"/>
      <c r="O161" s="182"/>
      <c r="P161" s="182"/>
    </row>
    <row r="162" spans="1:16" ht="12.75">
      <c r="A162" s="196" t="s">
        <v>288</v>
      </c>
      <c r="B162" s="175">
        <f aca="true" t="shared" si="31" ref="B162:P162">B152/B157/B159</f>
        <v>6980.914015431743</v>
      </c>
      <c r="C162" s="204">
        <f t="shared" si="31"/>
        <v>9575.266224836303</v>
      </c>
      <c r="D162" s="175">
        <f t="shared" si="31"/>
        <v>6015.607309760844</v>
      </c>
      <c r="E162" s="175">
        <f t="shared" si="31"/>
        <v>7995.787801715284</v>
      </c>
      <c r="F162" s="175">
        <f t="shared" si="31"/>
        <v>10967.916221069905</v>
      </c>
      <c r="G162" s="175">
        <f t="shared" si="31"/>
        <v>6536.879734756624</v>
      </c>
      <c r="H162" s="175">
        <f t="shared" si="31"/>
        <v>10240.559380925375</v>
      </c>
      <c r="I162" s="175">
        <f t="shared" si="31"/>
        <v>1504.3837051902901</v>
      </c>
      <c r="J162" s="175">
        <f t="shared" si="31"/>
        <v>8633.214956509459</v>
      </c>
      <c r="K162" s="175">
        <f t="shared" si="31"/>
        <v>12004.308478876215</v>
      </c>
      <c r="L162" s="175">
        <f t="shared" si="31"/>
        <v>16527.05061305407</v>
      </c>
      <c r="M162" s="175">
        <f t="shared" si="31"/>
        <v>10321.332988993865</v>
      </c>
      <c r="N162" s="175">
        <f t="shared" si="31"/>
        <v>14147.051368372608</v>
      </c>
      <c r="O162" s="175">
        <f t="shared" si="31"/>
        <v>19589.93012947885</v>
      </c>
      <c r="P162" s="175">
        <f t="shared" si="31"/>
        <v>12255.594624863314</v>
      </c>
    </row>
    <row r="163" spans="1:16" ht="12.75">
      <c r="A163" s="196" t="s">
        <v>289</v>
      </c>
      <c r="B163" s="204">
        <f aca="true" t="shared" si="32" ref="B163:P163">B153/(B158/3.413)/B159</f>
        <v>1149.1854134735365</v>
      </c>
      <c r="C163" s="204">
        <f t="shared" si="32"/>
        <v>1512.370888370888</v>
      </c>
      <c r="D163" s="175">
        <f t="shared" si="32"/>
        <v>1645.6370938298649</v>
      </c>
      <c r="E163" s="175">
        <f t="shared" si="32"/>
        <v>1074.8076456876454</v>
      </c>
      <c r="F163" s="175">
        <f t="shared" si="32"/>
        <v>1137.2908572908573</v>
      </c>
      <c r="G163" s="175">
        <f t="shared" si="32"/>
        <v>1325.7655329944484</v>
      </c>
      <c r="H163" s="175">
        <f t="shared" si="32"/>
        <v>2209.266573426573</v>
      </c>
      <c r="I163" s="175">
        <f t="shared" si="32"/>
        <v>275.3586710851667</v>
      </c>
      <c r="J163" s="175">
        <f t="shared" si="32"/>
        <v>2527.6659083888</v>
      </c>
      <c r="K163" s="175">
        <f t="shared" si="32"/>
        <v>1527.07282051282</v>
      </c>
      <c r="L163" s="175">
        <f t="shared" si="32"/>
        <v>1842.260554260554</v>
      </c>
      <c r="M163" s="175">
        <f t="shared" si="32"/>
        <v>1806.2534520365843</v>
      </c>
      <c r="N163" s="175">
        <f t="shared" si="32"/>
        <v>1402.7895766428999</v>
      </c>
      <c r="O163" s="175">
        <f t="shared" si="32"/>
        <v>1765.4369334369333</v>
      </c>
      <c r="P163" s="175">
        <f t="shared" si="32"/>
        <v>1659.2486496100953</v>
      </c>
    </row>
    <row r="164" spans="1:16" ht="12.75">
      <c r="A164" s="205"/>
      <c r="B164" s="209"/>
      <c r="C164" s="212"/>
      <c r="D164" s="210"/>
      <c r="E164" s="209"/>
      <c r="F164" s="212"/>
      <c r="G164" s="210"/>
      <c r="H164" s="209"/>
      <c r="I164" s="212"/>
      <c r="J164" s="210"/>
      <c r="K164" s="209"/>
      <c r="L164" s="212"/>
      <c r="M164" s="210"/>
      <c r="N164" s="209"/>
      <c r="O164" s="212"/>
      <c r="P164" s="210"/>
    </row>
    <row r="165" spans="1:16" s="192" customFormat="1" ht="12.75">
      <c r="A165" s="191" t="s">
        <v>103</v>
      </c>
      <c r="B165" s="505" t="s">
        <v>187</v>
      </c>
      <c r="C165" s="506"/>
      <c r="D165" s="507"/>
      <c r="E165" s="505" t="s">
        <v>188</v>
      </c>
      <c r="F165" s="506"/>
      <c r="G165" s="507"/>
      <c r="H165" s="505" t="s">
        <v>189</v>
      </c>
      <c r="I165" s="506"/>
      <c r="J165" s="507"/>
      <c r="K165" s="505" t="s">
        <v>190</v>
      </c>
      <c r="L165" s="506"/>
      <c r="M165" s="507"/>
      <c r="N165" s="505" t="s">
        <v>191</v>
      </c>
      <c r="O165" s="506"/>
      <c r="P165" s="507"/>
    </row>
    <row r="166" spans="1:16" s="192" customFormat="1" ht="38.25">
      <c r="A166" s="193" t="s">
        <v>186</v>
      </c>
      <c r="B166" s="193" t="s">
        <v>192</v>
      </c>
      <c r="C166" s="193" t="s">
        <v>193</v>
      </c>
      <c r="D166" s="193" t="s">
        <v>194</v>
      </c>
      <c r="E166" s="193" t="s">
        <v>192</v>
      </c>
      <c r="F166" s="193" t="s">
        <v>193</v>
      </c>
      <c r="G166" s="193" t="s">
        <v>194</v>
      </c>
      <c r="H166" s="193" t="s">
        <v>192</v>
      </c>
      <c r="I166" s="193" t="s">
        <v>193</v>
      </c>
      <c r="J166" s="193" t="s">
        <v>194</v>
      </c>
      <c r="K166" s="193" t="s">
        <v>192</v>
      </c>
      <c r="L166" s="193" t="s">
        <v>193</v>
      </c>
      <c r="M166" s="193" t="s">
        <v>194</v>
      </c>
      <c r="N166" s="193" t="s">
        <v>192</v>
      </c>
      <c r="O166" s="193" t="s">
        <v>193</v>
      </c>
      <c r="P166" s="193" t="s">
        <v>194</v>
      </c>
    </row>
    <row r="167" spans="1:16" ht="12.75">
      <c r="A167" s="182"/>
      <c r="B167" s="182"/>
      <c r="C167" s="182"/>
      <c r="D167" s="182"/>
      <c r="E167" s="182"/>
      <c r="F167" s="182"/>
      <c r="G167" s="182"/>
      <c r="H167" s="182"/>
      <c r="I167" s="182"/>
      <c r="J167" s="182"/>
      <c r="K167" s="182"/>
      <c r="L167" s="182"/>
      <c r="M167" s="182"/>
      <c r="N167" s="182"/>
      <c r="O167" s="182"/>
      <c r="P167" s="182"/>
    </row>
    <row r="168" spans="1:16" ht="12.75">
      <c r="A168" s="195" t="s">
        <v>292</v>
      </c>
      <c r="B168" s="182"/>
      <c r="C168" s="182"/>
      <c r="D168" s="182"/>
      <c r="E168" s="182"/>
      <c r="F168" s="182"/>
      <c r="G168" s="182"/>
      <c r="H168" s="182"/>
      <c r="I168" s="182"/>
      <c r="J168" s="182"/>
      <c r="K168" s="182"/>
      <c r="L168" s="117"/>
      <c r="M168" s="117"/>
      <c r="N168" s="117"/>
      <c r="O168" s="182"/>
      <c r="P168" s="182"/>
    </row>
    <row r="169" spans="1:16" ht="12.75">
      <c r="A169" s="196" t="s">
        <v>278</v>
      </c>
      <c r="B169" s="175">
        <f aca="true" t="shared" si="33" ref="B169:P169">B118</f>
        <v>5235.685511573807</v>
      </c>
      <c r="C169" s="175">
        <f t="shared" si="33"/>
        <v>7181.449668627228</v>
      </c>
      <c r="D169" s="175">
        <f t="shared" si="33"/>
        <v>4992.9540671015</v>
      </c>
      <c r="E169" s="175">
        <f t="shared" si="33"/>
        <v>5996.8408512864635</v>
      </c>
      <c r="F169" s="175">
        <f t="shared" si="33"/>
        <v>8225.937165802428</v>
      </c>
      <c r="G169" s="175">
        <f t="shared" si="33"/>
        <v>5425.610179847998</v>
      </c>
      <c r="H169" s="175">
        <f t="shared" si="33"/>
        <v>7680.419535694032</v>
      </c>
      <c r="I169" s="175">
        <f t="shared" si="33"/>
        <v>10560.77361043584</v>
      </c>
      <c r="J169" s="175">
        <f t="shared" si="33"/>
        <v>7165.56841390285</v>
      </c>
      <c r="K169" s="175">
        <f t="shared" si="33"/>
        <v>9003.231359157162</v>
      </c>
      <c r="L169" s="175">
        <f t="shared" si="33"/>
        <v>12395.287959790552</v>
      </c>
      <c r="M169" s="175">
        <f t="shared" si="33"/>
        <v>8566.706380864907</v>
      </c>
      <c r="N169" s="175">
        <f t="shared" si="33"/>
        <v>10610.288526279455</v>
      </c>
      <c r="O169" s="175">
        <f t="shared" si="33"/>
        <v>14692.447597109136</v>
      </c>
      <c r="P169" s="175">
        <f t="shared" si="33"/>
        <v>10172.14353863655</v>
      </c>
    </row>
    <row r="170" spans="1:16" ht="12.75">
      <c r="A170" s="196" t="s">
        <v>279</v>
      </c>
      <c r="B170" s="175">
        <f aca="true" t="shared" si="34" ref="B170:P170">B153</f>
        <v>1625.038412474848</v>
      </c>
      <c r="C170" s="175">
        <f t="shared" si="34"/>
        <v>2138.6111924992674</v>
      </c>
      <c r="D170" s="175">
        <f t="shared" si="34"/>
        <v>2575.2798124816877</v>
      </c>
      <c r="E170" s="175">
        <f t="shared" si="34"/>
        <v>1519.8624084383239</v>
      </c>
      <c r="F170" s="175">
        <f t="shared" si="34"/>
        <v>1608.218576032816</v>
      </c>
      <c r="G170" s="175">
        <f t="shared" si="34"/>
        <v>2074.7084676237914</v>
      </c>
      <c r="H170" s="175">
        <f t="shared" si="34"/>
        <v>3124.0764137122765</v>
      </c>
      <c r="I170" s="175">
        <f t="shared" si="34"/>
        <v>3644.5854087313214</v>
      </c>
      <c r="J170" s="175">
        <f t="shared" si="34"/>
        <v>3955.578669791972</v>
      </c>
      <c r="K170" s="175">
        <f t="shared" si="34"/>
        <v>2159.400878992089</v>
      </c>
      <c r="L170" s="175">
        <f t="shared" si="34"/>
        <v>2605.101084090243</v>
      </c>
      <c r="M170" s="175">
        <f t="shared" si="34"/>
        <v>2826.630530325227</v>
      </c>
      <c r="N170" s="175">
        <f t="shared" si="34"/>
        <v>1983.6546130304118</v>
      </c>
      <c r="O170" s="175">
        <f t="shared" si="34"/>
        <v>2496.466451801934</v>
      </c>
      <c r="P170" s="175">
        <f t="shared" si="34"/>
        <v>2596.580720773513</v>
      </c>
    </row>
    <row r="171" spans="1:16" s="93" customFormat="1" ht="12.75">
      <c r="A171" s="197" t="s">
        <v>280</v>
      </c>
      <c r="B171" s="117"/>
      <c r="C171" s="117"/>
      <c r="D171" s="117"/>
      <c r="E171" s="117"/>
      <c r="F171" s="117"/>
      <c r="G171" s="117"/>
      <c r="H171" s="117"/>
      <c r="I171" s="117"/>
      <c r="J171" s="117"/>
      <c r="K171" s="117"/>
      <c r="L171" s="117"/>
      <c r="M171" s="117"/>
      <c r="N171" s="117"/>
      <c r="O171" s="117"/>
      <c r="P171" s="117"/>
    </row>
    <row r="172" spans="1:16" ht="12.75">
      <c r="A172" s="195" t="s">
        <v>293</v>
      </c>
      <c r="B172" s="182"/>
      <c r="C172" s="182"/>
      <c r="D172" s="182"/>
      <c r="E172" s="182"/>
      <c r="F172" s="182"/>
      <c r="G172" s="182"/>
      <c r="H172" s="182"/>
      <c r="I172" s="182"/>
      <c r="J172" s="182"/>
      <c r="K172" s="182"/>
      <c r="L172" s="182"/>
      <c r="M172" s="182"/>
      <c r="N172" s="182"/>
      <c r="O172" s="182"/>
      <c r="P172" s="182"/>
    </row>
    <row r="173" spans="1:16" ht="12.75">
      <c r="A173" s="196" t="s">
        <v>282</v>
      </c>
      <c r="B173" s="201">
        <f>B$203</f>
        <v>5.59125</v>
      </c>
      <c r="C173" s="201">
        <f aca="true" t="shared" si="35" ref="C173:P173">C$203</f>
        <v>5.59125</v>
      </c>
      <c r="D173" s="201">
        <f t="shared" si="35"/>
        <v>5.59125</v>
      </c>
      <c r="E173" s="201">
        <f t="shared" si="35"/>
        <v>5.538</v>
      </c>
      <c r="F173" s="201">
        <f t="shared" si="35"/>
        <v>5.538</v>
      </c>
      <c r="G173" s="201">
        <f t="shared" si="35"/>
        <v>5.538</v>
      </c>
      <c r="H173" s="201">
        <f t="shared" si="35"/>
        <v>4.952249999999999</v>
      </c>
      <c r="I173" s="201">
        <f t="shared" si="35"/>
        <v>4.952249999999999</v>
      </c>
      <c r="J173" s="201">
        <f t="shared" si="35"/>
        <v>4.952249999999999</v>
      </c>
      <c r="K173" s="201">
        <f t="shared" si="35"/>
        <v>4.952249999999999</v>
      </c>
      <c r="L173" s="201">
        <f t="shared" si="35"/>
        <v>4.952249999999999</v>
      </c>
      <c r="M173" s="201">
        <f t="shared" si="35"/>
        <v>4.952249999999999</v>
      </c>
      <c r="N173" s="201">
        <f t="shared" si="35"/>
        <v>4.739249999999999</v>
      </c>
      <c r="O173" s="201">
        <f t="shared" si="35"/>
        <v>4.739249999999999</v>
      </c>
      <c r="P173" s="201">
        <f t="shared" si="35"/>
        <v>4.739249999999999</v>
      </c>
    </row>
    <row r="174" spans="1:16" ht="12.75">
      <c r="A174" s="196" t="s">
        <v>283</v>
      </c>
      <c r="B174" s="199">
        <f aca="true" t="shared" si="36" ref="B174:P174">B173/3.413</f>
        <v>1.638221506006446</v>
      </c>
      <c r="C174" s="200">
        <f t="shared" si="36"/>
        <v>1.638221506006446</v>
      </c>
      <c r="D174" s="200">
        <f t="shared" si="36"/>
        <v>1.638221506006446</v>
      </c>
      <c r="E174" s="200">
        <f t="shared" si="36"/>
        <v>1.6226193964254323</v>
      </c>
      <c r="F174" s="200">
        <f t="shared" si="36"/>
        <v>1.6226193964254323</v>
      </c>
      <c r="G174" s="200">
        <f t="shared" si="36"/>
        <v>1.6226193964254323</v>
      </c>
      <c r="H174" s="200">
        <f t="shared" si="36"/>
        <v>1.4509961910342806</v>
      </c>
      <c r="I174" s="200">
        <f t="shared" si="36"/>
        <v>1.4509961910342806</v>
      </c>
      <c r="J174" s="200">
        <f t="shared" si="36"/>
        <v>1.4509961910342806</v>
      </c>
      <c r="K174" s="200">
        <f t="shared" si="36"/>
        <v>1.4509961910342806</v>
      </c>
      <c r="L174" s="200">
        <f t="shared" si="36"/>
        <v>1.4509961910342806</v>
      </c>
      <c r="M174" s="200">
        <f t="shared" si="36"/>
        <v>1.4509961910342806</v>
      </c>
      <c r="N174" s="200">
        <f t="shared" si="36"/>
        <v>1.3885877527102255</v>
      </c>
      <c r="O174" s="200">
        <f t="shared" si="36"/>
        <v>1.3885877527102255</v>
      </c>
      <c r="P174" s="200">
        <f t="shared" si="36"/>
        <v>1.3885877527102255</v>
      </c>
    </row>
    <row r="175" spans="1:16" ht="12.75">
      <c r="A175" s="196" t="s">
        <v>284</v>
      </c>
      <c r="B175" s="201">
        <f>B$204</f>
        <v>6.4350000000000005</v>
      </c>
      <c r="C175" s="201">
        <f aca="true" t="shared" si="37" ref="C175:P175">C$204</f>
        <v>6.4350000000000005</v>
      </c>
      <c r="D175" s="201">
        <f t="shared" si="37"/>
        <v>6.4350000000000005</v>
      </c>
      <c r="E175" s="201">
        <f t="shared" si="37"/>
        <v>6.4350000000000005</v>
      </c>
      <c r="F175" s="201">
        <f t="shared" si="37"/>
        <v>6.4350000000000005</v>
      </c>
      <c r="G175" s="201">
        <f t="shared" si="37"/>
        <v>6.4350000000000005</v>
      </c>
      <c r="H175" s="201">
        <f t="shared" si="37"/>
        <v>6.4350000000000005</v>
      </c>
      <c r="I175" s="201">
        <f t="shared" si="37"/>
        <v>6.4350000000000005</v>
      </c>
      <c r="J175" s="201">
        <f t="shared" si="37"/>
        <v>6.4350000000000005</v>
      </c>
      <c r="K175" s="201">
        <f t="shared" si="37"/>
        <v>6.4350000000000005</v>
      </c>
      <c r="L175" s="201">
        <f t="shared" si="37"/>
        <v>6.4350000000000005</v>
      </c>
      <c r="M175" s="201">
        <f t="shared" si="37"/>
        <v>6.4350000000000005</v>
      </c>
      <c r="N175" s="201">
        <f t="shared" si="37"/>
        <v>6.4350000000000005</v>
      </c>
      <c r="O175" s="201">
        <f t="shared" si="37"/>
        <v>6.4350000000000005</v>
      </c>
      <c r="P175" s="201">
        <f t="shared" si="37"/>
        <v>6.4350000000000005</v>
      </c>
    </row>
    <row r="176" spans="1:16" ht="12.75">
      <c r="A176" s="196" t="s">
        <v>285</v>
      </c>
      <c r="B176" s="203">
        <f>B$225</f>
        <v>0.75</v>
      </c>
      <c r="C176" s="203">
        <f>C$225</f>
        <v>0.75</v>
      </c>
      <c r="D176" s="203">
        <f>D$225</f>
        <v>0.83</v>
      </c>
      <c r="E176" s="203">
        <f>B$226</f>
        <v>0.75</v>
      </c>
      <c r="F176" s="203">
        <f>C$226</f>
        <v>0.75</v>
      </c>
      <c r="G176" s="203">
        <f>D$226</f>
        <v>0.83</v>
      </c>
      <c r="H176" s="203">
        <f>B$227</f>
        <v>0.75</v>
      </c>
      <c r="I176" s="203">
        <f>C227</f>
        <v>0.75</v>
      </c>
      <c r="J176" s="203">
        <f>D$227</f>
        <v>0.83</v>
      </c>
      <c r="K176" s="203">
        <f>B$228</f>
        <v>0.75</v>
      </c>
      <c r="L176" s="203">
        <f>C$228</f>
        <v>0.75</v>
      </c>
      <c r="M176" s="203">
        <f>D$228</f>
        <v>0.83</v>
      </c>
      <c r="N176" s="203">
        <f>B$229</f>
        <v>0.75</v>
      </c>
      <c r="O176" s="203">
        <f>C$229</f>
        <v>0.75</v>
      </c>
      <c r="P176" s="203">
        <f>D$229</f>
        <v>0.83</v>
      </c>
    </row>
    <row r="177" spans="1:16" ht="12.75">
      <c r="A177" s="196"/>
      <c r="B177" s="117"/>
      <c r="C177" s="117"/>
      <c r="D177" s="117"/>
      <c r="E177" s="117"/>
      <c r="F177" s="117"/>
      <c r="G177" s="117"/>
      <c r="H177" s="117"/>
      <c r="I177" s="117"/>
      <c r="J177" s="117"/>
      <c r="K177" s="117"/>
      <c r="L177" s="117"/>
      <c r="M177" s="117"/>
      <c r="N177" s="117"/>
      <c r="O177" s="117"/>
      <c r="P177" s="117"/>
    </row>
    <row r="178" spans="1:16" ht="12.75">
      <c r="A178" s="195" t="s">
        <v>294</v>
      </c>
      <c r="B178" s="182"/>
      <c r="C178" s="182"/>
      <c r="D178" s="182"/>
      <c r="E178" s="182"/>
      <c r="F178" s="182"/>
      <c r="G178" s="182"/>
      <c r="H178" s="182"/>
      <c r="I178" s="182"/>
      <c r="J178" s="182"/>
      <c r="K178" s="182"/>
      <c r="L178" s="182"/>
      <c r="M178" s="182"/>
      <c r="N178" s="182"/>
      <c r="O178" s="182"/>
      <c r="P178" s="182"/>
    </row>
    <row r="179" spans="1:16" ht="12.75">
      <c r="A179" s="196" t="s">
        <v>288</v>
      </c>
      <c r="B179" s="175">
        <f aca="true" t="shared" si="38" ref="B179:P179">B169/B174/B176</f>
        <v>4261.276017825806</v>
      </c>
      <c r="C179" s="204">
        <f t="shared" si="38"/>
        <v>5844.9154706669</v>
      </c>
      <c r="D179" s="175">
        <f t="shared" si="38"/>
        <v>3672.035367442658</v>
      </c>
      <c r="E179" s="175">
        <f t="shared" si="38"/>
        <v>4927.703822183868</v>
      </c>
      <c r="F179" s="175">
        <f t="shared" si="38"/>
        <v>6759.38932150805</v>
      </c>
      <c r="G179" s="175">
        <f t="shared" si="38"/>
        <v>4028.597062969367</v>
      </c>
      <c r="H179" s="175">
        <f t="shared" si="38"/>
        <v>7057.605970437339</v>
      </c>
      <c r="I179" s="175">
        <f t="shared" si="38"/>
        <v>9704.389003629332</v>
      </c>
      <c r="J179" s="175">
        <f t="shared" si="38"/>
        <v>5949.853631494126</v>
      </c>
      <c r="K179" s="175">
        <f t="shared" si="38"/>
        <v>8273.149545843713</v>
      </c>
      <c r="L179" s="175">
        <f t="shared" si="38"/>
        <v>11390.140591115865</v>
      </c>
      <c r="M179" s="175">
        <f t="shared" si="38"/>
        <v>7113.273661756993</v>
      </c>
      <c r="N179" s="175">
        <f t="shared" si="38"/>
        <v>10188.085946142472</v>
      </c>
      <c r="O179" s="175">
        <f t="shared" si="38"/>
        <v>14107.80852073879</v>
      </c>
      <c r="P179" s="175">
        <f t="shared" si="38"/>
        <v>8825.941753369942</v>
      </c>
    </row>
    <row r="180" spans="1:16" ht="12.75">
      <c r="A180" s="196" t="s">
        <v>289</v>
      </c>
      <c r="B180" s="204">
        <f aca="true" t="shared" si="39" ref="B180:P180">B170/(B175/3.413)/B176</f>
        <v>1149.1854134735365</v>
      </c>
      <c r="C180" s="204">
        <f t="shared" si="39"/>
        <v>1512.370888370888</v>
      </c>
      <c r="D180" s="175">
        <f t="shared" si="39"/>
        <v>1645.6370938298649</v>
      </c>
      <c r="E180" s="175">
        <f t="shared" si="39"/>
        <v>1074.8076456876454</v>
      </c>
      <c r="F180" s="175">
        <f t="shared" si="39"/>
        <v>1137.2908572908573</v>
      </c>
      <c r="G180" s="175">
        <f t="shared" si="39"/>
        <v>1325.7655329944484</v>
      </c>
      <c r="H180" s="175">
        <f t="shared" si="39"/>
        <v>2209.266573426573</v>
      </c>
      <c r="I180" s="175">
        <f t="shared" si="39"/>
        <v>2577.3571613571607</v>
      </c>
      <c r="J180" s="175">
        <f t="shared" si="39"/>
        <v>2527.6659083888</v>
      </c>
      <c r="K180" s="175">
        <f t="shared" si="39"/>
        <v>1527.07282051282</v>
      </c>
      <c r="L180" s="175">
        <f t="shared" si="39"/>
        <v>1842.260554260554</v>
      </c>
      <c r="M180" s="175">
        <f t="shared" si="39"/>
        <v>1806.2534520365843</v>
      </c>
      <c r="N180" s="175">
        <f t="shared" si="39"/>
        <v>1402.7895766428999</v>
      </c>
      <c r="O180" s="175">
        <f t="shared" si="39"/>
        <v>1765.4369334369333</v>
      </c>
      <c r="P180" s="175">
        <f t="shared" si="39"/>
        <v>1659.2486496100953</v>
      </c>
    </row>
    <row r="181" spans="1:16" ht="12.75">
      <c r="A181" s="205"/>
      <c r="B181" s="206"/>
      <c r="C181" s="206"/>
      <c r="D181" s="131"/>
      <c r="E181" s="131"/>
      <c r="F181" s="131"/>
      <c r="G181" s="131"/>
      <c r="H181" s="131"/>
      <c r="I181" s="131"/>
      <c r="J181" s="131"/>
      <c r="K181" s="131"/>
      <c r="L181" s="131"/>
      <c r="M181" s="131"/>
      <c r="N181" s="207"/>
      <c r="O181" s="131"/>
      <c r="P181" s="131"/>
    </row>
    <row r="182" spans="1:16" s="192" customFormat="1" ht="12.75">
      <c r="A182" s="191" t="s">
        <v>103</v>
      </c>
      <c r="B182" s="505" t="s">
        <v>187</v>
      </c>
      <c r="C182" s="506"/>
      <c r="D182" s="507"/>
      <c r="E182" s="505" t="s">
        <v>188</v>
      </c>
      <c r="F182" s="506"/>
      <c r="G182" s="507"/>
      <c r="H182" s="505" t="s">
        <v>189</v>
      </c>
      <c r="I182" s="506"/>
      <c r="J182" s="507"/>
      <c r="K182" s="505" t="s">
        <v>190</v>
      </c>
      <c r="L182" s="506"/>
      <c r="M182" s="507"/>
      <c r="N182" s="505" t="s">
        <v>191</v>
      </c>
      <c r="O182" s="506"/>
      <c r="P182" s="507"/>
    </row>
    <row r="183" spans="1:16" s="192" customFormat="1" ht="38.25">
      <c r="A183" s="193" t="s">
        <v>186</v>
      </c>
      <c r="B183" s="193" t="s">
        <v>192</v>
      </c>
      <c r="C183" s="193" t="s">
        <v>193</v>
      </c>
      <c r="D183" s="193" t="s">
        <v>194</v>
      </c>
      <c r="E183" s="193" t="s">
        <v>192</v>
      </c>
      <c r="F183" s="193" t="s">
        <v>193</v>
      </c>
      <c r="G183" s="193" t="s">
        <v>194</v>
      </c>
      <c r="H183" s="193" t="s">
        <v>192</v>
      </c>
      <c r="I183" s="193" t="s">
        <v>193</v>
      </c>
      <c r="J183" s="193" t="s">
        <v>194</v>
      </c>
      <c r="K183" s="193" t="s">
        <v>192</v>
      </c>
      <c r="L183" s="193" t="s">
        <v>193</v>
      </c>
      <c r="M183" s="193" t="s">
        <v>194</v>
      </c>
      <c r="N183" s="193" t="s">
        <v>192</v>
      </c>
      <c r="O183" s="193" t="s">
        <v>193</v>
      </c>
      <c r="P183" s="193" t="s">
        <v>194</v>
      </c>
    </row>
    <row r="184" spans="1:16" ht="12.75">
      <c r="A184" s="182"/>
      <c r="B184" s="182"/>
      <c r="C184" s="182"/>
      <c r="D184" s="182"/>
      <c r="E184" s="182"/>
      <c r="F184" s="182"/>
      <c r="G184" s="182"/>
      <c r="H184" s="182"/>
      <c r="I184" s="182"/>
      <c r="J184" s="182"/>
      <c r="K184" s="182"/>
      <c r="L184" s="182"/>
      <c r="M184" s="182"/>
      <c r="N184" s="182"/>
      <c r="O184" s="182"/>
      <c r="P184" s="182"/>
    </row>
    <row r="185" spans="1:16" ht="12.75">
      <c r="A185" s="195" t="s">
        <v>295</v>
      </c>
      <c r="B185" s="182"/>
      <c r="C185" s="182"/>
      <c r="D185" s="182"/>
      <c r="E185" s="182"/>
      <c r="F185" s="182"/>
      <c r="G185" s="182"/>
      <c r="H185" s="182"/>
      <c r="I185" s="182"/>
      <c r="J185" s="182"/>
      <c r="K185" s="182"/>
      <c r="L185" s="117"/>
      <c r="M185" s="117"/>
      <c r="N185" s="117"/>
      <c r="O185" s="182"/>
      <c r="P185" s="182"/>
    </row>
    <row r="186" spans="1:16" ht="12.75">
      <c r="A186" s="196" t="s">
        <v>278</v>
      </c>
      <c r="B186" s="175">
        <f aca="true" t="shared" si="40" ref="B186:P186">B118</f>
        <v>5235.685511573807</v>
      </c>
      <c r="C186" s="175">
        <f t="shared" si="40"/>
        <v>7181.449668627228</v>
      </c>
      <c r="D186" s="175">
        <f t="shared" si="40"/>
        <v>4992.9540671015</v>
      </c>
      <c r="E186" s="175">
        <f t="shared" si="40"/>
        <v>5996.8408512864635</v>
      </c>
      <c r="F186" s="175">
        <f t="shared" si="40"/>
        <v>8225.937165802428</v>
      </c>
      <c r="G186" s="175">
        <f t="shared" si="40"/>
        <v>5425.610179847998</v>
      </c>
      <c r="H186" s="208">
        <f t="shared" si="40"/>
        <v>7680.419535694032</v>
      </c>
      <c r="I186" s="208">
        <f t="shared" si="40"/>
        <v>10560.77361043584</v>
      </c>
      <c r="J186" s="175">
        <f t="shared" si="40"/>
        <v>7165.56841390285</v>
      </c>
      <c r="K186" s="175">
        <f t="shared" si="40"/>
        <v>9003.231359157162</v>
      </c>
      <c r="L186" s="175">
        <f t="shared" si="40"/>
        <v>12395.287959790552</v>
      </c>
      <c r="M186" s="175">
        <f t="shared" si="40"/>
        <v>8566.706380864907</v>
      </c>
      <c r="N186" s="175">
        <f t="shared" si="40"/>
        <v>10610.288526279455</v>
      </c>
      <c r="O186" s="175">
        <f t="shared" si="40"/>
        <v>14692.447597109136</v>
      </c>
      <c r="P186" s="175">
        <f t="shared" si="40"/>
        <v>10172.14353863655</v>
      </c>
    </row>
    <row r="187" spans="1:16" ht="12.75">
      <c r="A187" s="196" t="s">
        <v>279</v>
      </c>
      <c r="B187" s="175">
        <f aca="true" t="shared" si="41" ref="B187:P187">B153</f>
        <v>1625.038412474848</v>
      </c>
      <c r="C187" s="175">
        <f t="shared" si="41"/>
        <v>2138.6111924992674</v>
      </c>
      <c r="D187" s="175">
        <f t="shared" si="41"/>
        <v>2575.2798124816877</v>
      </c>
      <c r="E187" s="175">
        <f t="shared" si="41"/>
        <v>1519.8624084383239</v>
      </c>
      <c r="F187" s="175">
        <f t="shared" si="41"/>
        <v>1608.218576032816</v>
      </c>
      <c r="G187" s="175">
        <f t="shared" si="41"/>
        <v>2074.7084676237914</v>
      </c>
      <c r="H187" s="175">
        <f t="shared" si="41"/>
        <v>3124.0764137122765</v>
      </c>
      <c r="I187" s="175">
        <f t="shared" si="41"/>
        <v>3644.5854087313214</v>
      </c>
      <c r="J187" s="175">
        <f t="shared" si="41"/>
        <v>3955.578669791972</v>
      </c>
      <c r="K187" s="175">
        <f t="shared" si="41"/>
        <v>2159.400878992089</v>
      </c>
      <c r="L187" s="175">
        <f t="shared" si="41"/>
        <v>2605.101084090243</v>
      </c>
      <c r="M187" s="175">
        <f t="shared" si="41"/>
        <v>2826.630530325227</v>
      </c>
      <c r="N187" s="175">
        <f t="shared" si="41"/>
        <v>1983.6546130304118</v>
      </c>
      <c r="O187" s="175">
        <f t="shared" si="41"/>
        <v>2496.466451801934</v>
      </c>
      <c r="P187" s="175">
        <f t="shared" si="41"/>
        <v>2596.580720773513</v>
      </c>
    </row>
    <row r="188" spans="1:16" s="93" customFormat="1" ht="12.75">
      <c r="A188" s="197" t="s">
        <v>280</v>
      </c>
      <c r="B188" s="117"/>
      <c r="C188" s="117"/>
      <c r="D188" s="117"/>
      <c r="E188" s="117"/>
      <c r="F188" s="117"/>
      <c r="G188" s="117"/>
      <c r="H188" s="117"/>
      <c r="I188" s="117"/>
      <c r="J188" s="117"/>
      <c r="K188" s="117"/>
      <c r="L188" s="117"/>
      <c r="M188" s="117"/>
      <c r="N188" s="117"/>
      <c r="O188" s="117"/>
      <c r="P188" s="117"/>
    </row>
    <row r="189" spans="1:16" ht="12.75">
      <c r="A189" s="195" t="s">
        <v>296</v>
      </c>
      <c r="B189" s="182"/>
      <c r="C189" s="182"/>
      <c r="D189" s="182"/>
      <c r="E189" s="182"/>
      <c r="F189" s="182"/>
      <c r="G189" s="182"/>
      <c r="H189" s="182"/>
      <c r="I189" s="182"/>
      <c r="J189" s="182"/>
      <c r="K189" s="182"/>
      <c r="L189" s="182"/>
      <c r="M189" s="182"/>
      <c r="N189" s="182"/>
      <c r="O189" s="182"/>
      <c r="P189" s="182"/>
    </row>
    <row r="190" spans="1:16" ht="12.75">
      <c r="A190" s="196" t="s">
        <v>282</v>
      </c>
      <c r="B190" s="201">
        <f>B$212</f>
        <v>6.3</v>
      </c>
      <c r="C190" s="201">
        <f aca="true" t="shared" si="42" ref="C190:P190">C$212</f>
        <v>6.3</v>
      </c>
      <c r="D190" s="201">
        <f t="shared" si="42"/>
        <v>6.3</v>
      </c>
      <c r="E190" s="201">
        <f t="shared" si="42"/>
        <v>6.24</v>
      </c>
      <c r="F190" s="201">
        <f t="shared" si="42"/>
        <v>6.24</v>
      </c>
      <c r="G190" s="201">
        <f t="shared" si="42"/>
        <v>6.24</v>
      </c>
      <c r="H190" s="201">
        <f t="shared" si="42"/>
        <v>5.58</v>
      </c>
      <c r="I190" s="201">
        <f t="shared" si="42"/>
        <v>5.58</v>
      </c>
      <c r="J190" s="201">
        <f t="shared" si="42"/>
        <v>5.58</v>
      </c>
      <c r="K190" s="201">
        <f t="shared" si="42"/>
        <v>5.58</v>
      </c>
      <c r="L190" s="201">
        <f t="shared" si="42"/>
        <v>5.58</v>
      </c>
      <c r="M190" s="201">
        <f t="shared" si="42"/>
        <v>5.58</v>
      </c>
      <c r="N190" s="201">
        <f t="shared" si="42"/>
        <v>5.34</v>
      </c>
      <c r="O190" s="201">
        <f t="shared" si="42"/>
        <v>5.34</v>
      </c>
      <c r="P190" s="201">
        <f t="shared" si="42"/>
        <v>5.34</v>
      </c>
    </row>
    <row r="191" spans="1:16" ht="12.75">
      <c r="A191" s="196" t="s">
        <v>283</v>
      </c>
      <c r="B191" s="199">
        <f aca="true" t="shared" si="43" ref="B191:P191">B190/3.413</f>
        <v>1.8458833870495166</v>
      </c>
      <c r="C191" s="200">
        <f t="shared" si="43"/>
        <v>1.8458833870495166</v>
      </c>
      <c r="D191" s="200">
        <f t="shared" si="43"/>
        <v>1.8458833870495166</v>
      </c>
      <c r="E191" s="200">
        <f t="shared" si="43"/>
        <v>1.8283035452680927</v>
      </c>
      <c r="F191" s="200">
        <f t="shared" si="43"/>
        <v>1.8283035452680927</v>
      </c>
      <c r="G191" s="200">
        <f t="shared" si="43"/>
        <v>1.8283035452680927</v>
      </c>
      <c r="H191" s="200">
        <f t="shared" si="43"/>
        <v>1.634925285672429</v>
      </c>
      <c r="I191" s="200">
        <f t="shared" si="43"/>
        <v>1.634925285672429</v>
      </c>
      <c r="J191" s="200">
        <f t="shared" si="43"/>
        <v>1.634925285672429</v>
      </c>
      <c r="K191" s="200">
        <f t="shared" si="43"/>
        <v>1.634925285672429</v>
      </c>
      <c r="L191" s="200">
        <f t="shared" si="43"/>
        <v>1.634925285672429</v>
      </c>
      <c r="M191" s="200">
        <f t="shared" si="43"/>
        <v>1.634925285672429</v>
      </c>
      <c r="N191" s="200">
        <f t="shared" si="43"/>
        <v>1.5646059185467331</v>
      </c>
      <c r="O191" s="200">
        <f t="shared" si="43"/>
        <v>1.5646059185467331</v>
      </c>
      <c r="P191" s="200">
        <f t="shared" si="43"/>
        <v>1.5646059185467331</v>
      </c>
    </row>
    <row r="192" spans="1:16" ht="12.75">
      <c r="A192" s="196" t="s">
        <v>284</v>
      </c>
      <c r="B192" s="201">
        <f>B$213</f>
        <v>7.020000000000001</v>
      </c>
      <c r="C192" s="201">
        <f aca="true" t="shared" si="44" ref="C192:P192">C$213</f>
        <v>7.020000000000001</v>
      </c>
      <c r="D192" s="201">
        <f t="shared" si="44"/>
        <v>7.020000000000001</v>
      </c>
      <c r="E192" s="201">
        <f t="shared" si="44"/>
        <v>7.020000000000001</v>
      </c>
      <c r="F192" s="201">
        <f t="shared" si="44"/>
        <v>7.020000000000001</v>
      </c>
      <c r="G192" s="201">
        <f t="shared" si="44"/>
        <v>7.020000000000001</v>
      </c>
      <c r="H192" s="201">
        <f t="shared" si="44"/>
        <v>7.020000000000001</v>
      </c>
      <c r="I192" s="201">
        <f t="shared" si="44"/>
        <v>7.020000000000001</v>
      </c>
      <c r="J192" s="201">
        <f t="shared" si="44"/>
        <v>7.020000000000001</v>
      </c>
      <c r="K192" s="201">
        <f t="shared" si="44"/>
        <v>7.020000000000001</v>
      </c>
      <c r="L192" s="201">
        <f t="shared" si="44"/>
        <v>7.020000000000001</v>
      </c>
      <c r="M192" s="201">
        <f t="shared" si="44"/>
        <v>7.020000000000001</v>
      </c>
      <c r="N192" s="201">
        <f t="shared" si="44"/>
        <v>7.020000000000001</v>
      </c>
      <c r="O192" s="201">
        <f t="shared" si="44"/>
        <v>7.020000000000001</v>
      </c>
      <c r="P192" s="201">
        <f t="shared" si="44"/>
        <v>7.020000000000001</v>
      </c>
    </row>
    <row r="193" spans="1:16" ht="12.75">
      <c r="A193" s="196" t="s">
        <v>285</v>
      </c>
      <c r="B193" s="203">
        <f>IF($R$215=1,$B$233,$B$225)</f>
        <v>0.75</v>
      </c>
      <c r="C193" s="203">
        <f>IF($R$215=1,$C$233,$C$225)</f>
        <v>0.75</v>
      </c>
      <c r="D193" s="203">
        <f>IF($R$215=1,$D$233,$D$225)</f>
        <v>0.83</v>
      </c>
      <c r="E193" s="203">
        <f>IF($R$215=1,$B$234,$B$226)</f>
        <v>0.75</v>
      </c>
      <c r="F193" s="203">
        <f>IF($R$215=1,$C$234,$C$226)</f>
        <v>0.75</v>
      </c>
      <c r="G193" s="203">
        <f>IF($R$215=1,$D$234,$D$226)</f>
        <v>0.83</v>
      </c>
      <c r="H193" s="203">
        <f>IF($R$215=1,$B$235,$B$227)</f>
        <v>0.75</v>
      </c>
      <c r="I193" s="203">
        <f>IF($R$215=1,$C$235,$C$227)</f>
        <v>0.75</v>
      </c>
      <c r="J193" s="203">
        <f>IF($R$215=1,$D$235,$D$227)</f>
        <v>0.83</v>
      </c>
      <c r="K193" s="203">
        <f>IF($R$215=1,$B$236,$B$228)</f>
        <v>0.75</v>
      </c>
      <c r="L193" s="203">
        <f>IF($R$215=1,$C$236,$C$228)</f>
        <v>0.75</v>
      </c>
      <c r="M193" s="203">
        <f>IF($R$215=1,$D$236,$D$228)</f>
        <v>0.83</v>
      </c>
      <c r="N193" s="203">
        <f>IF($R$215=1,$B$237,$B$229)</f>
        <v>0.75</v>
      </c>
      <c r="O193" s="203">
        <f>IF($R$215=1,$C$237,$C$229)</f>
        <v>0.75</v>
      </c>
      <c r="P193" s="203">
        <f>IF($R$215=1,$D$237,$D$229)</f>
        <v>0.83</v>
      </c>
    </row>
    <row r="194" spans="1:16" ht="12.75">
      <c r="A194" s="196"/>
      <c r="B194" s="117"/>
      <c r="C194" s="117"/>
      <c r="D194" s="117"/>
      <c r="E194" s="117"/>
      <c r="F194" s="117"/>
      <c r="G194" s="117"/>
      <c r="H194" s="117"/>
      <c r="I194" s="117"/>
      <c r="J194" s="117"/>
      <c r="K194" s="117"/>
      <c r="L194" s="117"/>
      <c r="M194" s="117"/>
      <c r="N194" s="117"/>
      <c r="O194" s="117"/>
      <c r="P194" s="117"/>
    </row>
    <row r="195" spans="1:16" ht="12.75">
      <c r="A195" s="195" t="s">
        <v>297</v>
      </c>
      <c r="B195" s="182"/>
      <c r="C195" s="182"/>
      <c r="D195" s="182"/>
      <c r="E195" s="182"/>
      <c r="F195" s="182"/>
      <c r="G195" s="182"/>
      <c r="H195" s="182"/>
      <c r="I195" s="182"/>
      <c r="J195" s="182"/>
      <c r="K195" s="182"/>
      <c r="L195" s="182"/>
      <c r="M195" s="182"/>
      <c r="N195" s="182"/>
      <c r="O195" s="182"/>
      <c r="P195" s="182"/>
    </row>
    <row r="196" spans="1:16" ht="12.75">
      <c r="A196" s="196" t="s">
        <v>288</v>
      </c>
      <c r="B196" s="175">
        <f aca="true" t="shared" si="45" ref="B196:P196">B186/B191/B193</f>
        <v>3781.882465820403</v>
      </c>
      <c r="C196" s="204">
        <f t="shared" si="45"/>
        <v>5187.362480216873</v>
      </c>
      <c r="D196" s="175">
        <f t="shared" si="45"/>
        <v>3258.9313886053587</v>
      </c>
      <c r="E196" s="175">
        <f t="shared" si="45"/>
        <v>4373.337142188183</v>
      </c>
      <c r="F196" s="175">
        <f t="shared" si="45"/>
        <v>5998.958022838394</v>
      </c>
      <c r="G196" s="175">
        <f t="shared" si="45"/>
        <v>3575.3798933853136</v>
      </c>
      <c r="H196" s="175">
        <f t="shared" si="45"/>
        <v>6263.625298763138</v>
      </c>
      <c r="I196" s="175">
        <f t="shared" si="45"/>
        <v>8612.645240721033</v>
      </c>
      <c r="J196" s="175">
        <f t="shared" si="45"/>
        <v>5280.495097951036</v>
      </c>
      <c r="K196" s="175">
        <f t="shared" si="45"/>
        <v>7342.420221936295</v>
      </c>
      <c r="L196" s="175">
        <f t="shared" si="45"/>
        <v>10108.74977461533</v>
      </c>
      <c r="M196" s="175">
        <f t="shared" si="45"/>
        <v>6313.03037480933</v>
      </c>
      <c r="N196" s="175">
        <f t="shared" si="45"/>
        <v>9041.926277201443</v>
      </c>
      <c r="O196" s="175">
        <f t="shared" si="45"/>
        <v>12520.680062155676</v>
      </c>
      <c r="P196" s="175">
        <f t="shared" si="45"/>
        <v>7833.0233061158215</v>
      </c>
    </row>
    <row r="197" spans="1:16" ht="12.75">
      <c r="A197" s="196" t="s">
        <v>289</v>
      </c>
      <c r="B197" s="204">
        <f aca="true" t="shared" si="46" ref="B197:P197">B187/(B192/3.413)/B193</f>
        <v>1053.4199623507416</v>
      </c>
      <c r="C197" s="204">
        <f t="shared" si="46"/>
        <v>1386.3399810066473</v>
      </c>
      <c r="D197" s="175">
        <f t="shared" si="46"/>
        <v>1508.5006693440425</v>
      </c>
      <c r="E197" s="175">
        <f t="shared" si="46"/>
        <v>985.2403418803415</v>
      </c>
      <c r="F197" s="175">
        <f t="shared" si="46"/>
        <v>1042.5166191832857</v>
      </c>
      <c r="G197" s="175">
        <f t="shared" si="46"/>
        <v>1215.2850719115777</v>
      </c>
      <c r="H197" s="175">
        <f t="shared" si="46"/>
        <v>2025.161025641025</v>
      </c>
      <c r="I197" s="175">
        <f t="shared" si="46"/>
        <v>2362.5773979107303</v>
      </c>
      <c r="J197" s="175">
        <f t="shared" si="46"/>
        <v>2317.0270826897327</v>
      </c>
      <c r="K197" s="175">
        <f t="shared" si="46"/>
        <v>1399.8167521367516</v>
      </c>
      <c r="L197" s="175">
        <f t="shared" si="46"/>
        <v>1688.7388414055074</v>
      </c>
      <c r="M197" s="175">
        <f t="shared" si="46"/>
        <v>1655.7323310335353</v>
      </c>
      <c r="N197" s="175">
        <f t="shared" si="46"/>
        <v>1285.8904452559912</v>
      </c>
      <c r="O197" s="175">
        <f t="shared" si="46"/>
        <v>1618.3171889838552</v>
      </c>
      <c r="P197" s="175">
        <f t="shared" si="46"/>
        <v>1520.9779288092536</v>
      </c>
    </row>
    <row r="198" spans="1:16" ht="12.75">
      <c r="A198" s="205"/>
      <c r="B198" s="206"/>
      <c r="C198" s="206"/>
      <c r="D198" s="131"/>
      <c r="E198" s="131"/>
      <c r="F198" s="131"/>
      <c r="G198" s="131"/>
      <c r="H198" s="131"/>
      <c r="I198" s="131"/>
      <c r="J198" s="131"/>
      <c r="K198" s="131"/>
      <c r="L198" s="131"/>
      <c r="M198" s="131"/>
      <c r="N198" s="207"/>
      <c r="O198" s="131"/>
      <c r="P198" s="131"/>
    </row>
    <row r="199" spans="1:16" ht="13.5" thickBot="1">
      <c r="A199" s="205"/>
      <c r="B199" s="436" t="s">
        <v>187</v>
      </c>
      <c r="C199" s="437"/>
      <c r="D199" s="438"/>
      <c r="E199" s="436" t="s">
        <v>188</v>
      </c>
      <c r="F199" s="437"/>
      <c r="G199" s="438"/>
      <c r="H199" s="436" t="s">
        <v>189</v>
      </c>
      <c r="I199" s="437"/>
      <c r="J199" s="438"/>
      <c r="K199" s="436" t="s">
        <v>190</v>
      </c>
      <c r="L199" s="437"/>
      <c r="M199" s="438"/>
      <c r="N199" s="436" t="s">
        <v>191</v>
      </c>
      <c r="O199" s="437"/>
      <c r="P199" s="438"/>
    </row>
    <row r="200" spans="1:16" ht="39" thickBot="1">
      <c r="A200" s="439" t="s">
        <v>517</v>
      </c>
      <c r="B200" s="216" t="s">
        <v>299</v>
      </c>
      <c r="C200" s="216" t="s">
        <v>193</v>
      </c>
      <c r="D200" s="218" t="s">
        <v>194</v>
      </c>
      <c r="E200" s="216" t="s">
        <v>299</v>
      </c>
      <c r="F200" s="216" t="s">
        <v>193</v>
      </c>
      <c r="G200" s="218" t="s">
        <v>194</v>
      </c>
      <c r="H200" s="216" t="s">
        <v>299</v>
      </c>
      <c r="I200" s="216" t="s">
        <v>193</v>
      </c>
      <c r="J200" s="218" t="s">
        <v>194</v>
      </c>
      <c r="K200" s="216" t="s">
        <v>299</v>
      </c>
      <c r="L200" s="216" t="s">
        <v>193</v>
      </c>
      <c r="M200" s="218" t="s">
        <v>194</v>
      </c>
      <c r="N200" s="216" t="s">
        <v>299</v>
      </c>
      <c r="O200" s="216" t="s">
        <v>193</v>
      </c>
      <c r="P200" s="218" t="s">
        <v>194</v>
      </c>
    </row>
    <row r="201" spans="1:16" ht="12.75">
      <c r="A201" s="440" t="s">
        <v>300</v>
      </c>
      <c r="B201" s="441">
        <v>7.1</v>
      </c>
      <c r="C201" s="442">
        <f>B201</f>
        <v>7.1</v>
      </c>
      <c r="D201" s="443">
        <f aca="true" t="shared" si="47" ref="D201:O202">C201</f>
        <v>7.1</v>
      </c>
      <c r="E201" s="441">
        <f t="shared" si="47"/>
        <v>7.1</v>
      </c>
      <c r="F201" s="442">
        <f t="shared" si="47"/>
        <v>7.1</v>
      </c>
      <c r="G201" s="443">
        <f t="shared" si="47"/>
        <v>7.1</v>
      </c>
      <c r="H201" s="441">
        <f t="shared" si="47"/>
        <v>7.1</v>
      </c>
      <c r="I201" s="442">
        <f t="shared" si="47"/>
        <v>7.1</v>
      </c>
      <c r="J201" s="443">
        <f t="shared" si="47"/>
        <v>7.1</v>
      </c>
      <c r="K201" s="441">
        <f t="shared" si="47"/>
        <v>7.1</v>
      </c>
      <c r="L201" s="442">
        <f t="shared" si="47"/>
        <v>7.1</v>
      </c>
      <c r="M201" s="443">
        <f t="shared" si="47"/>
        <v>7.1</v>
      </c>
      <c r="N201" s="441">
        <f t="shared" si="47"/>
        <v>7.1</v>
      </c>
      <c r="O201" s="442">
        <f t="shared" si="47"/>
        <v>7.1</v>
      </c>
      <c r="P201" s="443">
        <f>O201</f>
        <v>7.1</v>
      </c>
    </row>
    <row r="202" spans="1:16" ht="12.75">
      <c r="A202" s="440" t="s">
        <v>301</v>
      </c>
      <c r="B202" s="444">
        <v>11</v>
      </c>
      <c r="C202" s="201">
        <f>B202</f>
        <v>11</v>
      </c>
      <c r="D202" s="222">
        <f t="shared" si="47"/>
        <v>11</v>
      </c>
      <c r="E202" s="444">
        <f t="shared" si="47"/>
        <v>11</v>
      </c>
      <c r="F202" s="201">
        <f t="shared" si="47"/>
        <v>11</v>
      </c>
      <c r="G202" s="222">
        <f t="shared" si="47"/>
        <v>11</v>
      </c>
      <c r="H202" s="444">
        <f t="shared" si="47"/>
        <v>11</v>
      </c>
      <c r="I202" s="201">
        <f t="shared" si="47"/>
        <v>11</v>
      </c>
      <c r="J202" s="222">
        <f t="shared" si="47"/>
        <v>11</v>
      </c>
      <c r="K202" s="444">
        <f t="shared" si="47"/>
        <v>11</v>
      </c>
      <c r="L202" s="201">
        <f t="shared" si="47"/>
        <v>11</v>
      </c>
      <c r="M202" s="222">
        <f t="shared" si="47"/>
        <v>11</v>
      </c>
      <c r="N202" s="444">
        <f t="shared" si="47"/>
        <v>11</v>
      </c>
      <c r="O202" s="201">
        <f t="shared" si="47"/>
        <v>11</v>
      </c>
      <c r="P202" s="222">
        <f>O202</f>
        <v>11</v>
      </c>
    </row>
    <row r="203" spans="1:16" ht="12.75">
      <c r="A203" s="445" t="s">
        <v>302</v>
      </c>
      <c r="B203" s="446">
        <f>(B201*B205)</f>
        <v>5.59125</v>
      </c>
      <c r="C203" s="200">
        <f aca="true" t="shared" si="48" ref="C203:P203">(C201*C205)</f>
        <v>5.59125</v>
      </c>
      <c r="D203" s="224">
        <f t="shared" si="48"/>
        <v>5.59125</v>
      </c>
      <c r="E203" s="446">
        <f t="shared" si="48"/>
        <v>5.538</v>
      </c>
      <c r="F203" s="200">
        <f t="shared" si="48"/>
        <v>5.538</v>
      </c>
      <c r="G203" s="224">
        <f t="shared" si="48"/>
        <v>5.538</v>
      </c>
      <c r="H203" s="446">
        <f t="shared" si="48"/>
        <v>4.952249999999999</v>
      </c>
      <c r="I203" s="200">
        <f t="shared" si="48"/>
        <v>4.952249999999999</v>
      </c>
      <c r="J203" s="224">
        <f t="shared" si="48"/>
        <v>4.952249999999999</v>
      </c>
      <c r="K203" s="446">
        <f t="shared" si="48"/>
        <v>4.952249999999999</v>
      </c>
      <c r="L203" s="200">
        <f t="shared" si="48"/>
        <v>4.952249999999999</v>
      </c>
      <c r="M203" s="224">
        <f t="shared" si="48"/>
        <v>4.952249999999999</v>
      </c>
      <c r="N203" s="446">
        <f t="shared" si="48"/>
        <v>4.739249999999999</v>
      </c>
      <c r="O203" s="200">
        <f t="shared" si="48"/>
        <v>4.739249999999999</v>
      </c>
      <c r="P203" s="224">
        <f t="shared" si="48"/>
        <v>4.739249999999999</v>
      </c>
    </row>
    <row r="204" spans="1:16" ht="12.75">
      <c r="A204" s="440" t="s">
        <v>304</v>
      </c>
      <c r="B204" s="446">
        <f>(B202*B207)</f>
        <v>6.4350000000000005</v>
      </c>
      <c r="C204" s="200">
        <f aca="true" t="shared" si="49" ref="C204:P204">(C202*C207)</f>
        <v>6.4350000000000005</v>
      </c>
      <c r="D204" s="224">
        <f t="shared" si="49"/>
        <v>6.4350000000000005</v>
      </c>
      <c r="E204" s="446">
        <f t="shared" si="49"/>
        <v>6.4350000000000005</v>
      </c>
      <c r="F204" s="200">
        <f t="shared" si="49"/>
        <v>6.4350000000000005</v>
      </c>
      <c r="G204" s="224">
        <f t="shared" si="49"/>
        <v>6.4350000000000005</v>
      </c>
      <c r="H204" s="446">
        <f t="shared" si="49"/>
        <v>6.4350000000000005</v>
      </c>
      <c r="I204" s="200">
        <f t="shared" si="49"/>
        <v>6.4350000000000005</v>
      </c>
      <c r="J204" s="224">
        <f t="shared" si="49"/>
        <v>6.4350000000000005</v>
      </c>
      <c r="K204" s="446">
        <f t="shared" si="49"/>
        <v>6.4350000000000005</v>
      </c>
      <c r="L204" s="200">
        <f t="shared" si="49"/>
        <v>6.4350000000000005</v>
      </c>
      <c r="M204" s="224">
        <f t="shared" si="49"/>
        <v>6.4350000000000005</v>
      </c>
      <c r="N204" s="446">
        <f t="shared" si="49"/>
        <v>6.4350000000000005</v>
      </c>
      <c r="O204" s="200">
        <f t="shared" si="49"/>
        <v>6.4350000000000005</v>
      </c>
      <c r="P204" s="224">
        <f t="shared" si="49"/>
        <v>6.4350000000000005</v>
      </c>
    </row>
    <row r="205" spans="1:16" ht="12.75">
      <c r="A205" s="447" t="s">
        <v>518</v>
      </c>
      <c r="B205" s="448">
        <v>0.7875</v>
      </c>
      <c r="C205" s="449">
        <f aca="true" t="shared" si="50" ref="C205:D208">B205</f>
        <v>0.7875</v>
      </c>
      <c r="D205" s="450">
        <f t="shared" si="50"/>
        <v>0.7875</v>
      </c>
      <c r="E205" s="448">
        <v>0.78</v>
      </c>
      <c r="F205" s="449">
        <f aca="true" t="shared" si="51" ref="F205:G208">E205</f>
        <v>0.78</v>
      </c>
      <c r="G205" s="450">
        <f t="shared" si="51"/>
        <v>0.78</v>
      </c>
      <c r="H205" s="448">
        <v>0.6975</v>
      </c>
      <c r="I205" s="449">
        <f aca="true" t="shared" si="52" ref="I205:J208">H205</f>
        <v>0.6975</v>
      </c>
      <c r="J205" s="450">
        <f t="shared" si="52"/>
        <v>0.6975</v>
      </c>
      <c r="K205" s="448">
        <v>0.6975</v>
      </c>
      <c r="L205" s="449">
        <f aca="true" t="shared" si="53" ref="L205:M208">K205</f>
        <v>0.6975</v>
      </c>
      <c r="M205" s="450">
        <f t="shared" si="53"/>
        <v>0.6975</v>
      </c>
      <c r="N205" s="448">
        <v>0.6675</v>
      </c>
      <c r="O205" s="449">
        <f aca="true" t="shared" si="54" ref="O205:P208">N205</f>
        <v>0.6675</v>
      </c>
      <c r="P205" s="450">
        <f t="shared" si="54"/>
        <v>0.6675</v>
      </c>
    </row>
    <row r="206" spans="1:16" ht="12.75">
      <c r="A206" s="447" t="s">
        <v>519</v>
      </c>
      <c r="B206" s="448">
        <v>1.05</v>
      </c>
      <c r="C206" s="449">
        <f t="shared" si="50"/>
        <v>1.05</v>
      </c>
      <c r="D206" s="450">
        <f t="shared" si="50"/>
        <v>1.05</v>
      </c>
      <c r="E206" s="448">
        <v>1.04</v>
      </c>
      <c r="F206" s="449">
        <f t="shared" si="51"/>
        <v>1.04</v>
      </c>
      <c r="G206" s="450">
        <f t="shared" si="51"/>
        <v>1.04</v>
      </c>
      <c r="H206" s="448">
        <v>0.93</v>
      </c>
      <c r="I206" s="449">
        <f t="shared" si="52"/>
        <v>0.93</v>
      </c>
      <c r="J206" s="450">
        <f t="shared" si="52"/>
        <v>0.93</v>
      </c>
      <c r="K206" s="448">
        <v>0.93</v>
      </c>
      <c r="L206" s="449">
        <f t="shared" si="53"/>
        <v>0.93</v>
      </c>
      <c r="M206" s="450">
        <f t="shared" si="53"/>
        <v>0.93</v>
      </c>
      <c r="N206" s="448">
        <v>0.89</v>
      </c>
      <c r="O206" s="449">
        <f t="shared" si="54"/>
        <v>0.89</v>
      </c>
      <c r="P206" s="450">
        <f t="shared" si="54"/>
        <v>0.89</v>
      </c>
    </row>
    <row r="207" spans="1:16" ht="12.75">
      <c r="A207" s="447" t="s">
        <v>520</v>
      </c>
      <c r="B207" s="451">
        <f>65%*0.9</f>
        <v>0.5850000000000001</v>
      </c>
      <c r="C207" s="452">
        <f t="shared" si="50"/>
        <v>0.5850000000000001</v>
      </c>
      <c r="D207" s="453">
        <f t="shared" si="50"/>
        <v>0.5850000000000001</v>
      </c>
      <c r="E207" s="451">
        <f>65%*0.9</f>
        <v>0.5850000000000001</v>
      </c>
      <c r="F207" s="452">
        <f t="shared" si="51"/>
        <v>0.5850000000000001</v>
      </c>
      <c r="G207" s="453">
        <f t="shared" si="51"/>
        <v>0.5850000000000001</v>
      </c>
      <c r="H207" s="451">
        <f>65%*0.9</f>
        <v>0.5850000000000001</v>
      </c>
      <c r="I207" s="452">
        <f t="shared" si="52"/>
        <v>0.5850000000000001</v>
      </c>
      <c r="J207" s="453">
        <f t="shared" si="52"/>
        <v>0.5850000000000001</v>
      </c>
      <c r="K207" s="451">
        <f>65%*0.9</f>
        <v>0.5850000000000001</v>
      </c>
      <c r="L207" s="452">
        <f t="shared" si="53"/>
        <v>0.5850000000000001</v>
      </c>
      <c r="M207" s="453">
        <f t="shared" si="53"/>
        <v>0.5850000000000001</v>
      </c>
      <c r="N207" s="451">
        <f>65%*0.9</f>
        <v>0.5850000000000001</v>
      </c>
      <c r="O207" s="452">
        <f t="shared" si="54"/>
        <v>0.5850000000000001</v>
      </c>
      <c r="P207" s="453">
        <f t="shared" si="54"/>
        <v>0.5850000000000001</v>
      </c>
    </row>
    <row r="208" spans="1:16" ht="13.5" thickBot="1">
      <c r="A208" s="447" t="s">
        <v>521</v>
      </c>
      <c r="B208" s="454">
        <v>0.65</v>
      </c>
      <c r="C208" s="455">
        <f t="shared" si="50"/>
        <v>0.65</v>
      </c>
      <c r="D208" s="456">
        <f t="shared" si="50"/>
        <v>0.65</v>
      </c>
      <c r="E208" s="454">
        <v>0.65</v>
      </c>
      <c r="F208" s="455">
        <f t="shared" si="51"/>
        <v>0.65</v>
      </c>
      <c r="G208" s="456">
        <f t="shared" si="51"/>
        <v>0.65</v>
      </c>
      <c r="H208" s="454">
        <v>0.65</v>
      </c>
      <c r="I208" s="455">
        <f t="shared" si="52"/>
        <v>0.65</v>
      </c>
      <c r="J208" s="456">
        <f t="shared" si="52"/>
        <v>0.65</v>
      </c>
      <c r="K208" s="454">
        <v>0.65</v>
      </c>
      <c r="L208" s="455">
        <f t="shared" si="53"/>
        <v>0.65</v>
      </c>
      <c r="M208" s="456">
        <f t="shared" si="53"/>
        <v>0.65</v>
      </c>
      <c r="N208" s="454">
        <v>0.65</v>
      </c>
      <c r="O208" s="455">
        <f t="shared" si="54"/>
        <v>0.65</v>
      </c>
      <c r="P208" s="456">
        <f t="shared" si="54"/>
        <v>0.65</v>
      </c>
    </row>
    <row r="209" spans="1:16" ht="13.5" thickBot="1">
      <c r="A209" s="457" t="s">
        <v>522</v>
      </c>
      <c r="B209" s="458"/>
      <c r="C209" s="459"/>
      <c r="D209" s="460"/>
      <c r="E209" s="458"/>
      <c r="F209" s="459"/>
      <c r="G209" s="460"/>
      <c r="H209" s="458"/>
      <c r="I209" s="459"/>
      <c r="J209" s="460"/>
      <c r="K209" s="458"/>
      <c r="L209" s="459"/>
      <c r="M209" s="460"/>
      <c r="N209" s="458"/>
      <c r="O209" s="459"/>
      <c r="P209" s="460"/>
    </row>
    <row r="210" spans="1:16" ht="12.75">
      <c r="A210" s="461" t="s">
        <v>300</v>
      </c>
      <c r="B210" s="441">
        <v>8</v>
      </c>
      <c r="C210" s="442">
        <f>B210</f>
        <v>8</v>
      </c>
      <c r="D210" s="442">
        <f>C210</f>
        <v>8</v>
      </c>
      <c r="E210" s="441">
        <f aca="true" t="shared" si="55" ref="E210:P211">B210</f>
        <v>8</v>
      </c>
      <c r="F210" s="441">
        <f t="shared" si="55"/>
        <v>8</v>
      </c>
      <c r="G210" s="441">
        <f t="shared" si="55"/>
        <v>8</v>
      </c>
      <c r="H210" s="441">
        <f t="shared" si="55"/>
        <v>8</v>
      </c>
      <c r="I210" s="441">
        <f t="shared" si="55"/>
        <v>8</v>
      </c>
      <c r="J210" s="441">
        <f t="shared" si="55"/>
        <v>8</v>
      </c>
      <c r="K210" s="441">
        <f t="shared" si="55"/>
        <v>8</v>
      </c>
      <c r="L210" s="441">
        <f t="shared" si="55"/>
        <v>8</v>
      </c>
      <c r="M210" s="441">
        <f t="shared" si="55"/>
        <v>8</v>
      </c>
      <c r="N210" s="441">
        <f t="shared" si="55"/>
        <v>8</v>
      </c>
      <c r="O210" s="441">
        <f t="shared" si="55"/>
        <v>8</v>
      </c>
      <c r="P210" s="441">
        <f t="shared" si="55"/>
        <v>8</v>
      </c>
    </row>
    <row r="211" spans="1:16" ht="12.75">
      <c r="A211" s="462" t="s">
        <v>301</v>
      </c>
      <c r="B211" s="444">
        <v>12</v>
      </c>
      <c r="C211" s="201">
        <f>B211</f>
        <v>12</v>
      </c>
      <c r="D211" s="201">
        <f>C211</f>
        <v>12</v>
      </c>
      <c r="E211" s="444">
        <f t="shared" si="55"/>
        <v>12</v>
      </c>
      <c r="F211" s="444">
        <f t="shared" si="55"/>
        <v>12</v>
      </c>
      <c r="G211" s="444">
        <f t="shared" si="55"/>
        <v>12</v>
      </c>
      <c r="H211" s="444">
        <f t="shared" si="55"/>
        <v>12</v>
      </c>
      <c r="I211" s="444">
        <f t="shared" si="55"/>
        <v>12</v>
      </c>
      <c r="J211" s="444">
        <f t="shared" si="55"/>
        <v>12</v>
      </c>
      <c r="K211" s="444">
        <f t="shared" si="55"/>
        <v>12</v>
      </c>
      <c r="L211" s="444">
        <f t="shared" si="55"/>
        <v>12</v>
      </c>
      <c r="M211" s="444">
        <f t="shared" si="55"/>
        <v>12</v>
      </c>
      <c r="N211" s="444">
        <f t="shared" si="55"/>
        <v>12</v>
      </c>
      <c r="O211" s="444">
        <f t="shared" si="55"/>
        <v>12</v>
      </c>
      <c r="P211" s="444">
        <f t="shared" si="55"/>
        <v>12</v>
      </c>
    </row>
    <row r="212" spans="1:16" ht="12.75">
      <c r="A212" s="445" t="s">
        <v>302</v>
      </c>
      <c r="B212" s="446">
        <f>IF($T$215=1,(B210*B215),(B210*B214))</f>
        <v>6.3</v>
      </c>
      <c r="C212" s="200">
        <f aca="true" t="shared" si="56" ref="C212:P212">IF($T$215=1,(C210*C215),(C210*C214))</f>
        <v>6.3</v>
      </c>
      <c r="D212" s="224">
        <f t="shared" si="56"/>
        <v>6.3</v>
      </c>
      <c r="E212" s="446">
        <f t="shared" si="56"/>
        <v>6.24</v>
      </c>
      <c r="F212" s="200">
        <f t="shared" si="56"/>
        <v>6.24</v>
      </c>
      <c r="G212" s="224">
        <f t="shared" si="56"/>
        <v>6.24</v>
      </c>
      <c r="H212" s="446">
        <f t="shared" si="56"/>
        <v>5.58</v>
      </c>
      <c r="I212" s="200">
        <f t="shared" si="56"/>
        <v>5.58</v>
      </c>
      <c r="J212" s="224">
        <f t="shared" si="56"/>
        <v>5.58</v>
      </c>
      <c r="K212" s="446">
        <f t="shared" si="56"/>
        <v>5.58</v>
      </c>
      <c r="L212" s="200">
        <f t="shared" si="56"/>
        <v>5.58</v>
      </c>
      <c r="M212" s="224">
        <f t="shared" si="56"/>
        <v>5.58</v>
      </c>
      <c r="N212" s="446">
        <f t="shared" si="56"/>
        <v>5.34</v>
      </c>
      <c r="O212" s="200">
        <f t="shared" si="56"/>
        <v>5.34</v>
      </c>
      <c r="P212" s="224">
        <f t="shared" si="56"/>
        <v>5.34</v>
      </c>
    </row>
    <row r="213" spans="1:16" ht="12.75">
      <c r="A213" s="440" t="s">
        <v>304</v>
      </c>
      <c r="B213" s="446">
        <f>IF($T$215=1,(B211*B217),(B211*B216))</f>
        <v>7.020000000000001</v>
      </c>
      <c r="C213" s="200">
        <f aca="true" t="shared" si="57" ref="C213:P213">IF($T$215=1,(C211*C217),(C211*C216))</f>
        <v>7.020000000000001</v>
      </c>
      <c r="D213" s="224">
        <f t="shared" si="57"/>
        <v>7.020000000000001</v>
      </c>
      <c r="E213" s="446">
        <f t="shared" si="57"/>
        <v>7.020000000000001</v>
      </c>
      <c r="F213" s="200">
        <f t="shared" si="57"/>
        <v>7.020000000000001</v>
      </c>
      <c r="G213" s="224">
        <f t="shared" si="57"/>
        <v>7.020000000000001</v>
      </c>
      <c r="H213" s="446">
        <f t="shared" si="57"/>
        <v>7.020000000000001</v>
      </c>
      <c r="I213" s="200">
        <f t="shared" si="57"/>
        <v>7.020000000000001</v>
      </c>
      <c r="J213" s="224">
        <f t="shared" si="57"/>
        <v>7.020000000000001</v>
      </c>
      <c r="K213" s="446">
        <f t="shared" si="57"/>
        <v>7.020000000000001</v>
      </c>
      <c r="L213" s="200">
        <f t="shared" si="57"/>
        <v>7.020000000000001</v>
      </c>
      <c r="M213" s="224">
        <f t="shared" si="57"/>
        <v>7.020000000000001</v>
      </c>
      <c r="N213" s="446">
        <f t="shared" si="57"/>
        <v>7.020000000000001</v>
      </c>
      <c r="O213" s="200">
        <f t="shared" si="57"/>
        <v>7.020000000000001</v>
      </c>
      <c r="P213" s="224">
        <f t="shared" si="57"/>
        <v>7.020000000000001</v>
      </c>
    </row>
    <row r="214" spans="1:20" ht="12.75">
      <c r="A214" s="447" t="s">
        <v>518</v>
      </c>
      <c r="B214" s="448">
        <v>0.7875</v>
      </c>
      <c r="C214" s="449">
        <f aca="true" t="shared" si="58" ref="C214:D217">B214</f>
        <v>0.7875</v>
      </c>
      <c r="D214" s="450">
        <f t="shared" si="58"/>
        <v>0.7875</v>
      </c>
      <c r="E214" s="448">
        <v>0.78</v>
      </c>
      <c r="F214" s="449">
        <f aca="true" t="shared" si="59" ref="F214:G217">E214</f>
        <v>0.78</v>
      </c>
      <c r="G214" s="450">
        <f t="shared" si="59"/>
        <v>0.78</v>
      </c>
      <c r="H214" s="448">
        <v>0.6975</v>
      </c>
      <c r="I214" s="449">
        <f aca="true" t="shared" si="60" ref="I214:J217">H214</f>
        <v>0.6975</v>
      </c>
      <c r="J214" s="450">
        <f t="shared" si="60"/>
        <v>0.6975</v>
      </c>
      <c r="K214" s="448">
        <v>0.6975</v>
      </c>
      <c r="L214" s="449">
        <f aca="true" t="shared" si="61" ref="L214:M217">K214</f>
        <v>0.6975</v>
      </c>
      <c r="M214" s="450">
        <f t="shared" si="61"/>
        <v>0.6975</v>
      </c>
      <c r="N214" s="448">
        <v>0.6675</v>
      </c>
      <c r="O214" s="449">
        <f aca="true" t="shared" si="62" ref="O214:P217">N214</f>
        <v>0.6675</v>
      </c>
      <c r="P214" s="450">
        <f t="shared" si="62"/>
        <v>0.6675</v>
      </c>
      <c r="R214" t="s">
        <v>324</v>
      </c>
      <c r="T214" t="s">
        <v>325</v>
      </c>
    </row>
    <row r="215" spans="1:20" ht="12.75">
      <c r="A215" s="447" t="s">
        <v>519</v>
      </c>
      <c r="B215" s="448">
        <v>1.05</v>
      </c>
      <c r="C215" s="449">
        <f t="shared" si="58"/>
        <v>1.05</v>
      </c>
      <c r="D215" s="450">
        <f t="shared" si="58"/>
        <v>1.05</v>
      </c>
      <c r="E215" s="448">
        <v>1.04</v>
      </c>
      <c r="F215" s="449">
        <f t="shared" si="59"/>
        <v>1.04</v>
      </c>
      <c r="G215" s="450">
        <f t="shared" si="59"/>
        <v>1.04</v>
      </c>
      <c r="H215" s="448">
        <v>0.93</v>
      </c>
      <c r="I215" s="449">
        <f t="shared" si="60"/>
        <v>0.93</v>
      </c>
      <c r="J215" s="450">
        <f t="shared" si="60"/>
        <v>0.93</v>
      </c>
      <c r="K215" s="448">
        <v>0.93</v>
      </c>
      <c r="L215" s="449">
        <f t="shared" si="61"/>
        <v>0.93</v>
      </c>
      <c r="M215" s="450">
        <f t="shared" si="61"/>
        <v>0.93</v>
      </c>
      <c r="N215" s="448">
        <v>0.89</v>
      </c>
      <c r="O215" s="449">
        <f t="shared" si="62"/>
        <v>0.89</v>
      </c>
      <c r="P215" s="450">
        <f t="shared" si="62"/>
        <v>0.89</v>
      </c>
      <c r="R215">
        <v>2</v>
      </c>
      <c r="T215">
        <v>2</v>
      </c>
    </row>
    <row r="216" spans="1:20" ht="12.75">
      <c r="A216" s="447" t="s">
        <v>520</v>
      </c>
      <c r="B216" s="451">
        <f>65%*0.9</f>
        <v>0.5850000000000001</v>
      </c>
      <c r="C216" s="452">
        <f t="shared" si="58"/>
        <v>0.5850000000000001</v>
      </c>
      <c r="D216" s="453">
        <f t="shared" si="58"/>
        <v>0.5850000000000001</v>
      </c>
      <c r="E216" s="451">
        <f>65%*0.9</f>
        <v>0.5850000000000001</v>
      </c>
      <c r="F216" s="452">
        <f t="shared" si="59"/>
        <v>0.5850000000000001</v>
      </c>
      <c r="G216" s="453">
        <f t="shared" si="59"/>
        <v>0.5850000000000001</v>
      </c>
      <c r="H216" s="451">
        <f>65%*0.9</f>
        <v>0.5850000000000001</v>
      </c>
      <c r="I216" s="452">
        <f t="shared" si="60"/>
        <v>0.5850000000000001</v>
      </c>
      <c r="J216" s="453">
        <f t="shared" si="60"/>
        <v>0.5850000000000001</v>
      </c>
      <c r="K216" s="451">
        <f>65%*0.9</f>
        <v>0.5850000000000001</v>
      </c>
      <c r="L216" s="452">
        <f t="shared" si="61"/>
        <v>0.5850000000000001</v>
      </c>
      <c r="M216" s="453">
        <f t="shared" si="61"/>
        <v>0.5850000000000001</v>
      </c>
      <c r="N216" s="451">
        <f>65%*0.9</f>
        <v>0.5850000000000001</v>
      </c>
      <c r="O216" s="452">
        <f t="shared" si="62"/>
        <v>0.5850000000000001</v>
      </c>
      <c r="P216" s="453">
        <f t="shared" si="62"/>
        <v>0.5850000000000001</v>
      </c>
      <c r="R216" s="107" t="s">
        <v>523</v>
      </c>
      <c r="T216" s="107" t="s">
        <v>523</v>
      </c>
    </row>
    <row r="217" spans="1:20" ht="13.5" thickBot="1">
      <c r="A217" s="447" t="s">
        <v>521</v>
      </c>
      <c r="B217" s="454">
        <v>0.65</v>
      </c>
      <c r="C217" s="455">
        <f t="shared" si="58"/>
        <v>0.65</v>
      </c>
      <c r="D217" s="456">
        <f t="shared" si="58"/>
        <v>0.65</v>
      </c>
      <c r="E217" s="454">
        <v>0.65</v>
      </c>
      <c r="F217" s="455">
        <f t="shared" si="59"/>
        <v>0.65</v>
      </c>
      <c r="G217" s="456">
        <f t="shared" si="59"/>
        <v>0.65</v>
      </c>
      <c r="H217" s="454">
        <v>0.65</v>
      </c>
      <c r="I217" s="455">
        <f t="shared" si="60"/>
        <v>0.65</v>
      </c>
      <c r="J217" s="456">
        <f t="shared" si="60"/>
        <v>0.65</v>
      </c>
      <c r="K217" s="454">
        <v>0.65</v>
      </c>
      <c r="L217" s="455">
        <f t="shared" si="61"/>
        <v>0.65</v>
      </c>
      <c r="M217" s="456">
        <f t="shared" si="61"/>
        <v>0.65</v>
      </c>
      <c r="N217" s="454">
        <v>0.65</v>
      </c>
      <c r="O217" s="455">
        <f t="shared" si="62"/>
        <v>0.65</v>
      </c>
      <c r="P217" s="456">
        <f t="shared" si="62"/>
        <v>0.65</v>
      </c>
      <c r="R217" s="107" t="s">
        <v>524</v>
      </c>
      <c r="T217" s="107" t="s">
        <v>524</v>
      </c>
    </row>
    <row r="218" spans="1:16" ht="13.5" thickBot="1">
      <c r="A218" s="462"/>
      <c r="B218" s="463"/>
      <c r="C218" s="463"/>
      <c r="D218" s="463"/>
      <c r="E218" s="463"/>
      <c r="F218" s="463"/>
      <c r="G218" s="463"/>
      <c r="H218" s="463"/>
      <c r="I218" s="463"/>
      <c r="J218" s="463"/>
      <c r="K218" s="463"/>
      <c r="L218" s="463"/>
      <c r="M218" s="463"/>
      <c r="N218" s="463"/>
      <c r="O218" s="463"/>
      <c r="P218" s="463"/>
    </row>
    <row r="219" spans="1:16" ht="24" customHeight="1" thickBot="1">
      <c r="A219" s="464" t="s">
        <v>326</v>
      </c>
      <c r="B219" s="465"/>
      <c r="C219" s="206"/>
      <c r="D219" s="131"/>
      <c r="E219" s="131"/>
      <c r="F219" s="131"/>
      <c r="G219" s="131"/>
      <c r="H219" s="131"/>
      <c r="I219" s="131"/>
      <c r="J219" s="131"/>
      <c r="K219" s="131"/>
      <c r="L219" s="131"/>
      <c r="M219" s="131"/>
      <c r="N219" s="207"/>
      <c r="O219" s="131"/>
      <c r="P219" s="131"/>
    </row>
    <row r="220" spans="1:16" ht="22.5" customHeight="1" thickBot="1">
      <c r="A220" s="464" t="s">
        <v>327</v>
      </c>
      <c r="B220" s="465"/>
      <c r="C220" s="206"/>
      <c r="D220" s="131"/>
      <c r="E220" s="131"/>
      <c r="F220" s="131"/>
      <c r="G220" s="131"/>
      <c r="H220" s="131"/>
      <c r="I220" s="131"/>
      <c r="J220" s="131"/>
      <c r="K220" s="131"/>
      <c r="L220" s="131"/>
      <c r="M220" s="131"/>
      <c r="N220" s="207"/>
      <c r="O220" s="131"/>
      <c r="P220" s="131"/>
    </row>
    <row r="221" spans="1:12" ht="12.75">
      <c r="A221" s="131"/>
      <c r="B221" s="131"/>
      <c r="C221" s="131"/>
      <c r="D221" s="131"/>
      <c r="E221" s="131"/>
      <c r="J221" s="207"/>
      <c r="K221" s="131"/>
      <c r="L221" s="131"/>
    </row>
    <row r="222" spans="1:12" ht="13.5" thickBot="1">
      <c r="A222" s="131"/>
      <c r="B222" s="131"/>
      <c r="C222" s="131"/>
      <c r="D222" s="131"/>
      <c r="E222" s="131"/>
      <c r="I222" t="s">
        <v>347</v>
      </c>
      <c r="J222" s="131"/>
      <c r="K222" s="131"/>
      <c r="L222" s="131"/>
    </row>
    <row r="223" spans="1:12" ht="13.5" thickBot="1">
      <c r="A223" s="213" t="s">
        <v>298</v>
      </c>
      <c r="B223" s="214"/>
      <c r="C223" s="214"/>
      <c r="D223" s="215"/>
      <c r="I223" s="484" t="s">
        <v>342</v>
      </c>
      <c r="J223" s="485" t="s">
        <v>343</v>
      </c>
      <c r="K223" s="485" t="s">
        <v>344</v>
      </c>
      <c r="L223" s="485" t="s">
        <v>345</v>
      </c>
    </row>
    <row r="224" spans="1:12" ht="38.25">
      <c r="A224" s="217" t="s">
        <v>103</v>
      </c>
      <c r="B224" s="216" t="s">
        <v>299</v>
      </c>
      <c r="C224" s="216" t="s">
        <v>193</v>
      </c>
      <c r="D224" s="218" t="s">
        <v>194</v>
      </c>
      <c r="I224" s="489" t="s">
        <v>346</v>
      </c>
      <c r="J224" s="486">
        <v>0.2</v>
      </c>
      <c r="K224" s="486">
        <v>0.06</v>
      </c>
      <c r="L224" s="486">
        <v>0.05</v>
      </c>
    </row>
    <row r="225" spans="1:12" ht="12.75">
      <c r="A225" s="223" t="s">
        <v>187</v>
      </c>
      <c r="B225" s="220">
        <v>0.75</v>
      </c>
      <c r="C225" s="220">
        <v>0.75</v>
      </c>
      <c r="D225" s="221">
        <v>0.83</v>
      </c>
      <c r="E225" t="s">
        <v>303</v>
      </c>
      <c r="I225" s="487" t="s">
        <v>187</v>
      </c>
      <c r="J225" s="488">
        <v>68.5</v>
      </c>
      <c r="K225" s="488">
        <v>86.4</v>
      </c>
      <c r="L225" s="488">
        <v>87.4</v>
      </c>
    </row>
    <row r="226" spans="1:12" ht="12.75">
      <c r="A226" s="223" t="s">
        <v>188</v>
      </c>
      <c r="B226" s="220">
        <v>0.75</v>
      </c>
      <c r="C226" s="220">
        <v>0.75</v>
      </c>
      <c r="D226" s="221">
        <v>0.83</v>
      </c>
      <c r="E226" t="s">
        <v>305</v>
      </c>
      <c r="I226" s="487" t="s">
        <v>188</v>
      </c>
      <c r="J226" s="488">
        <v>68.7</v>
      </c>
      <c r="K226" s="488">
        <v>86.4</v>
      </c>
      <c r="L226" s="488">
        <v>87.5</v>
      </c>
    </row>
    <row r="227" spans="1:12" ht="12.75">
      <c r="A227" s="219" t="s">
        <v>189</v>
      </c>
      <c r="B227" s="220">
        <v>0.75</v>
      </c>
      <c r="C227" s="220">
        <v>0.75</v>
      </c>
      <c r="D227" s="221">
        <v>0.83</v>
      </c>
      <c r="I227" s="487" t="s">
        <v>189</v>
      </c>
      <c r="J227" s="488">
        <v>68.1</v>
      </c>
      <c r="K227" s="488">
        <v>85.9</v>
      </c>
      <c r="L227" s="488">
        <v>87</v>
      </c>
    </row>
    <row r="228" spans="1:12" ht="12.75">
      <c r="A228" s="479" t="s">
        <v>190</v>
      </c>
      <c r="B228" s="220">
        <v>0.75</v>
      </c>
      <c r="C228" s="220">
        <v>0.75</v>
      </c>
      <c r="D228" s="221">
        <v>0.83</v>
      </c>
      <c r="I228" s="487" t="s">
        <v>190</v>
      </c>
      <c r="J228" s="488">
        <v>67.8</v>
      </c>
      <c r="K228" s="488">
        <v>85.7</v>
      </c>
      <c r="L228" s="488">
        <v>86.8</v>
      </c>
    </row>
    <row r="229" spans="1:12" ht="13.5" thickBot="1">
      <c r="A229" s="223" t="s">
        <v>191</v>
      </c>
      <c r="B229" s="220">
        <v>0.75</v>
      </c>
      <c r="C229" s="220">
        <v>0.75</v>
      </c>
      <c r="D229" s="221">
        <v>0.83</v>
      </c>
      <c r="I229" s="487" t="s">
        <v>191</v>
      </c>
      <c r="J229" s="488">
        <v>66.8</v>
      </c>
      <c r="K229" s="488">
        <v>85.2</v>
      </c>
      <c r="L229" s="488">
        <v>86.4</v>
      </c>
    </row>
    <row r="230" spans="1:5" ht="13.5" thickBot="1">
      <c r="A230" s="213" t="s">
        <v>306</v>
      </c>
      <c r="B230" s="214"/>
      <c r="C230" s="214"/>
      <c r="D230" s="225"/>
      <c r="E230" t="s">
        <v>307</v>
      </c>
    </row>
    <row r="231" spans="1:5" ht="51">
      <c r="A231" s="217" t="s">
        <v>103</v>
      </c>
      <c r="B231" s="216" t="s">
        <v>299</v>
      </c>
      <c r="C231" s="216" t="s">
        <v>308</v>
      </c>
      <c r="D231" s="218" t="s">
        <v>309</v>
      </c>
      <c r="E231" t="s">
        <v>310</v>
      </c>
    </row>
    <row r="232" spans="1:4" ht="12.75">
      <c r="A232" s="219" t="s">
        <v>311</v>
      </c>
      <c r="B232" s="156">
        <v>0.08</v>
      </c>
      <c r="C232" s="156">
        <v>0.08</v>
      </c>
      <c r="D232" s="156">
        <v>0.08</v>
      </c>
    </row>
    <row r="233" spans="1:5" ht="12.75">
      <c r="A233" s="223" t="s">
        <v>187</v>
      </c>
      <c r="B233" s="226">
        <f aca="true" t="shared" si="63" ref="B233:D237">B225+B$232</f>
        <v>0.83</v>
      </c>
      <c r="C233" s="226">
        <f t="shared" si="63"/>
        <v>0.83</v>
      </c>
      <c r="D233" s="227">
        <f t="shared" si="63"/>
        <v>0.9099999999999999</v>
      </c>
      <c r="E233" t="s">
        <v>313</v>
      </c>
    </row>
    <row r="234" spans="1:4" ht="12.75">
      <c r="A234" s="223" t="s">
        <v>188</v>
      </c>
      <c r="B234" s="226">
        <f t="shared" si="63"/>
        <v>0.83</v>
      </c>
      <c r="C234" s="226">
        <f t="shared" si="63"/>
        <v>0.83</v>
      </c>
      <c r="D234" s="227">
        <f t="shared" si="63"/>
        <v>0.9099999999999999</v>
      </c>
    </row>
    <row r="235" spans="1:4" ht="12.75">
      <c r="A235" s="219" t="s">
        <v>189</v>
      </c>
      <c r="B235" s="226">
        <f t="shared" si="63"/>
        <v>0.83</v>
      </c>
      <c r="C235" s="226">
        <f t="shared" si="63"/>
        <v>0.83</v>
      </c>
      <c r="D235" s="227">
        <f t="shared" si="63"/>
        <v>0.9099999999999999</v>
      </c>
    </row>
    <row r="236" spans="1:4" ht="12.75">
      <c r="A236" s="479" t="s">
        <v>190</v>
      </c>
      <c r="B236" s="226">
        <f t="shared" si="63"/>
        <v>0.83</v>
      </c>
      <c r="C236" s="226">
        <f t="shared" si="63"/>
        <v>0.83</v>
      </c>
      <c r="D236" s="227">
        <f t="shared" si="63"/>
        <v>0.9099999999999999</v>
      </c>
    </row>
    <row r="237" spans="1:5" ht="13.5" thickBot="1">
      <c r="A237" s="223" t="s">
        <v>191</v>
      </c>
      <c r="B237" s="226">
        <f t="shared" si="63"/>
        <v>0.83</v>
      </c>
      <c r="C237" s="226">
        <f t="shared" si="63"/>
        <v>0.83</v>
      </c>
      <c r="D237" s="227">
        <f t="shared" si="63"/>
        <v>0.9099999999999999</v>
      </c>
      <c r="E237" t="s">
        <v>312</v>
      </c>
    </row>
    <row r="238" spans="1:4" ht="13.5" thickBot="1">
      <c r="A238" s="213" t="s">
        <v>314</v>
      </c>
      <c r="B238" s="214"/>
      <c r="C238" s="214"/>
      <c r="D238" s="215"/>
    </row>
    <row r="239" spans="1:4" ht="51">
      <c r="A239" s="217" t="s">
        <v>103</v>
      </c>
      <c r="B239" s="216" t="s">
        <v>299</v>
      </c>
      <c r="C239" s="216" t="s">
        <v>308</v>
      </c>
      <c r="D239" s="218" t="s">
        <v>309</v>
      </c>
    </row>
    <row r="240" spans="1:4" ht="12.75">
      <c r="A240" s="219" t="s">
        <v>311</v>
      </c>
      <c r="B240" s="156">
        <v>0.08</v>
      </c>
      <c r="C240" s="156">
        <v>0.08</v>
      </c>
      <c r="D240" s="156">
        <v>0.08</v>
      </c>
    </row>
    <row r="241" spans="1:4" ht="12.75">
      <c r="A241" s="223" t="s">
        <v>187</v>
      </c>
      <c r="B241" s="226">
        <f aca="true" t="shared" si="64" ref="B241:D242">B225+B$240</f>
        <v>0.83</v>
      </c>
      <c r="C241" s="226">
        <f t="shared" si="64"/>
        <v>0.83</v>
      </c>
      <c r="D241" s="227">
        <f t="shared" si="64"/>
        <v>0.9099999999999999</v>
      </c>
    </row>
    <row r="242" spans="1:4" ht="12.75">
      <c r="A242" s="223" t="s">
        <v>188</v>
      </c>
      <c r="B242" s="226">
        <f t="shared" si="64"/>
        <v>0.83</v>
      </c>
      <c r="C242" s="226">
        <f t="shared" si="64"/>
        <v>0.83</v>
      </c>
      <c r="D242" s="227">
        <f t="shared" si="64"/>
        <v>0.9099999999999999</v>
      </c>
    </row>
    <row r="243" spans="1:4" ht="12.75">
      <c r="A243" s="219" t="s">
        <v>189</v>
      </c>
      <c r="B243" s="226">
        <f>B227+B$240</f>
        <v>0.83</v>
      </c>
      <c r="C243" s="226">
        <f>C227+C$240</f>
        <v>0.83</v>
      </c>
      <c r="D243" s="227">
        <f>D227+D$240</f>
        <v>0.9099999999999999</v>
      </c>
    </row>
    <row r="244" spans="1:4" ht="12.75">
      <c r="A244" s="479" t="s">
        <v>190</v>
      </c>
      <c r="B244" s="226">
        <f aca="true" t="shared" si="65" ref="B244:D245">B228+B$240</f>
        <v>0.83</v>
      </c>
      <c r="C244" s="226">
        <f t="shared" si="65"/>
        <v>0.83</v>
      </c>
      <c r="D244" s="227">
        <f t="shared" si="65"/>
        <v>0.9099999999999999</v>
      </c>
    </row>
    <row r="245" spans="1:4" ht="12.75">
      <c r="A245" s="223" t="s">
        <v>191</v>
      </c>
      <c r="B245" s="226">
        <f t="shared" si="65"/>
        <v>0.83</v>
      </c>
      <c r="C245" s="226">
        <f t="shared" si="65"/>
        <v>0.83</v>
      </c>
      <c r="D245" s="227">
        <f t="shared" si="65"/>
        <v>0.9099999999999999</v>
      </c>
    </row>
    <row r="247" ht="13.5" thickBot="1"/>
    <row r="248" ht="51.75" thickBot="1">
      <c r="A248" s="228" t="s">
        <v>315</v>
      </c>
    </row>
    <row r="249" ht="13.5" thickBot="1"/>
    <row r="250" spans="1:6" ht="12.75">
      <c r="A250" s="229" t="s">
        <v>316</v>
      </c>
      <c r="B250" s="230"/>
      <c r="C250" s="230"/>
      <c r="D250" s="230"/>
      <c r="E250" s="230" t="s">
        <v>317</v>
      </c>
      <c r="F250" s="231" t="s">
        <v>318</v>
      </c>
    </row>
    <row r="251" spans="1:6" ht="12.75">
      <c r="A251" s="223" t="s">
        <v>319</v>
      </c>
      <c r="B251" s="182">
        <v>1712</v>
      </c>
      <c r="C251" s="182"/>
      <c r="D251" s="182"/>
      <c r="E251" s="182">
        <v>1100</v>
      </c>
      <c r="F251" s="232">
        <v>1545</v>
      </c>
    </row>
    <row r="252" spans="1:6" ht="12.75">
      <c r="A252" s="223"/>
      <c r="B252" s="182"/>
      <c r="C252" s="182" t="s">
        <v>320</v>
      </c>
      <c r="D252" s="182" t="s">
        <v>321</v>
      </c>
      <c r="E252" s="16"/>
      <c r="F252" s="232"/>
    </row>
    <row r="253" spans="1:6" ht="12.75">
      <c r="A253" s="223" t="s">
        <v>322</v>
      </c>
      <c r="B253" s="182"/>
      <c r="C253" s="117">
        <v>6479</v>
      </c>
      <c r="D253" s="233">
        <v>3.78446261682243</v>
      </c>
      <c r="E253" s="197">
        <f>E$251*D253</f>
        <v>4162.908878504673</v>
      </c>
      <c r="F253" s="197">
        <f>F$251*D253</f>
        <v>5846.994742990654</v>
      </c>
    </row>
    <row r="254" spans="1:6" ht="12.75">
      <c r="A254" s="223" t="s">
        <v>323</v>
      </c>
      <c r="B254" s="182"/>
      <c r="C254" s="117">
        <v>8827</v>
      </c>
      <c r="D254" s="233">
        <v>5.155957943925234</v>
      </c>
      <c r="E254" s="197">
        <f>E$251*D254</f>
        <v>5671.553738317757</v>
      </c>
      <c r="F254" s="197">
        <f>F$251*D254</f>
        <v>7965.955023364486</v>
      </c>
    </row>
    <row r="255" spans="1:6" ht="13.5" thickBot="1">
      <c r="A255" s="160" t="s">
        <v>407</v>
      </c>
      <c r="B255" s="161"/>
      <c r="C255" s="129">
        <v>3965</v>
      </c>
      <c r="D255" s="234">
        <v>2.316004672897196</v>
      </c>
      <c r="E255" s="197">
        <f>E$251*D255</f>
        <v>2547.605140186916</v>
      </c>
      <c r="F255" s="197">
        <f>F$251*D255</f>
        <v>3578.227219626168</v>
      </c>
    </row>
    <row r="258" spans="1:10" ht="12.75">
      <c r="A258" s="182" t="s">
        <v>408</v>
      </c>
      <c r="B258" s="182"/>
      <c r="C258" s="182" t="s">
        <v>409</v>
      </c>
      <c r="D258" s="182"/>
      <c r="E258" s="182" t="s">
        <v>410</v>
      </c>
      <c r="F258" s="182"/>
      <c r="G258" s="182" t="s">
        <v>411</v>
      </c>
      <c r="H258" s="182"/>
      <c r="I258" s="182" t="s">
        <v>412</v>
      </c>
      <c r="J258" s="182"/>
    </row>
    <row r="259" spans="1:13" ht="12.75">
      <c r="A259" s="182" t="s">
        <v>413</v>
      </c>
      <c r="B259" s="182" t="s">
        <v>414</v>
      </c>
      <c r="C259" s="182" t="s">
        <v>415</v>
      </c>
      <c r="D259" s="182" t="s">
        <v>416</v>
      </c>
      <c r="E259" s="182" t="s">
        <v>415</v>
      </c>
      <c r="F259" s="182" t="s">
        <v>416</v>
      </c>
      <c r="G259" s="182" t="s">
        <v>415</v>
      </c>
      <c r="H259" s="182" t="s">
        <v>416</v>
      </c>
      <c r="I259" s="182" t="s">
        <v>417</v>
      </c>
      <c r="J259" s="182" t="s">
        <v>418</v>
      </c>
      <c r="K259" s="182" t="s">
        <v>419</v>
      </c>
      <c r="L259" s="182" t="s">
        <v>420</v>
      </c>
      <c r="M259" s="182" t="s">
        <v>421</v>
      </c>
    </row>
    <row r="260" spans="1:13" ht="12.75">
      <c r="A260" s="182" t="s">
        <v>422</v>
      </c>
      <c r="B260" s="182">
        <v>1113</v>
      </c>
      <c r="C260" s="182">
        <v>9460</v>
      </c>
      <c r="D260" s="233">
        <f>C260/$B260</f>
        <v>8.499550763701707</v>
      </c>
      <c r="E260" s="182">
        <f>C260-G260</f>
        <v>4381</v>
      </c>
      <c r="F260" s="233">
        <f>E260/$B260</f>
        <v>3.936208445642408</v>
      </c>
      <c r="G260" s="182">
        <v>5079</v>
      </c>
      <c r="H260" s="233">
        <f>G260/$B260</f>
        <v>4.563342318059299</v>
      </c>
      <c r="I260" s="235">
        <v>3069</v>
      </c>
      <c r="J260" s="233">
        <f>I260/$B260</f>
        <v>2.757412398921833</v>
      </c>
      <c r="K260" s="182">
        <v>514</v>
      </c>
      <c r="L260" s="235">
        <f>I260*1.09</f>
        <v>3345.21</v>
      </c>
      <c r="M260" s="236">
        <f>L260/$B260</f>
        <v>3.005579514824798</v>
      </c>
    </row>
    <row r="261" spans="1:13" ht="12.75">
      <c r="A261" s="182" t="s">
        <v>423</v>
      </c>
      <c r="B261" s="182">
        <v>1181</v>
      </c>
      <c r="C261" s="182">
        <v>9092</v>
      </c>
      <c r="D261" s="233">
        <f>C261/$B261</f>
        <v>7.698560541913633</v>
      </c>
      <c r="E261" s="182">
        <f>C261-G261</f>
        <v>7826</v>
      </c>
      <c r="F261" s="233">
        <f>E261/$B261</f>
        <v>6.626587637595258</v>
      </c>
      <c r="G261" s="182">
        <v>1266</v>
      </c>
      <c r="H261" s="233">
        <f>G261/$B261</f>
        <v>1.0719729043183743</v>
      </c>
      <c r="I261" s="235">
        <v>2436</v>
      </c>
      <c r="J261" s="233">
        <f>I261/$B261</f>
        <v>2.0626587637595257</v>
      </c>
      <c r="K261" s="182">
        <v>564</v>
      </c>
      <c r="L261" s="235">
        <f>I261*1.09</f>
        <v>2655.2400000000002</v>
      </c>
      <c r="M261" s="236">
        <f>L261/$B261</f>
        <v>2.2482980524978835</v>
      </c>
    </row>
    <row r="262" spans="1:13" ht="12.75">
      <c r="A262" s="182" t="s">
        <v>424</v>
      </c>
      <c r="B262" s="182">
        <v>950</v>
      </c>
      <c r="C262" s="182">
        <v>10880</v>
      </c>
      <c r="D262" s="233">
        <f>C262/$B262</f>
        <v>11.452631578947368</v>
      </c>
      <c r="E262" s="182">
        <f>C262-G262</f>
        <v>6694</v>
      </c>
      <c r="F262" s="233">
        <f>E262/$B262</f>
        <v>7.0463157894736845</v>
      </c>
      <c r="G262" s="182">
        <v>4186</v>
      </c>
      <c r="H262" s="233">
        <f>G262/$B262</f>
        <v>4.406315789473684</v>
      </c>
      <c r="I262" s="235">
        <v>3899</v>
      </c>
      <c r="J262" s="233">
        <f>I262/$B262</f>
        <v>4.104210526315789</v>
      </c>
      <c r="K262" s="182">
        <v>641</v>
      </c>
      <c r="L262" s="235">
        <f>I262*1.09</f>
        <v>4249.910000000001</v>
      </c>
      <c r="M262" s="236">
        <f>L262/$B262</f>
        <v>4.4735894736842114</v>
      </c>
    </row>
    <row r="263" spans="1:13" ht="12.75">
      <c r="A263" s="182" t="s">
        <v>425</v>
      </c>
      <c r="B263" s="182">
        <v>1058</v>
      </c>
      <c r="C263" s="182">
        <v>12345</v>
      </c>
      <c r="D263" s="233">
        <f>C263/$B263</f>
        <v>11.668241965973534</v>
      </c>
      <c r="E263" s="182">
        <f>C263-G263</f>
        <v>8843</v>
      </c>
      <c r="F263" s="233">
        <f>E263/$B263</f>
        <v>8.358223062381853</v>
      </c>
      <c r="G263" s="182">
        <v>3502</v>
      </c>
      <c r="H263" s="233">
        <f>G263/$B263</f>
        <v>3.3100189035916823</v>
      </c>
      <c r="I263" s="235">
        <v>3928</v>
      </c>
      <c r="J263" s="233">
        <f>I263/$B263</f>
        <v>3.712665406427221</v>
      </c>
      <c r="K263" s="182">
        <v>562</v>
      </c>
      <c r="L263" s="235">
        <f>I263*1.09</f>
        <v>4281.52</v>
      </c>
      <c r="M263" s="236">
        <f>L263/$B263</f>
        <v>4.046805293005671</v>
      </c>
    </row>
    <row r="266" ht="12.75">
      <c r="A266" t="s">
        <v>426</v>
      </c>
    </row>
    <row r="267" spans="1:4" ht="12.75">
      <c r="A267" s="237" t="s">
        <v>427</v>
      </c>
      <c r="B267" s="434"/>
      <c r="C267" s="434"/>
      <c r="D267" s="123"/>
    </row>
    <row r="268" spans="1:11" ht="12.75">
      <c r="A268" s="182"/>
      <c r="B268" s="237" t="s">
        <v>428</v>
      </c>
      <c r="C268" s="434"/>
      <c r="D268" s="434"/>
      <c r="E268" s="434"/>
      <c r="F268" s="434"/>
      <c r="G268" s="123"/>
      <c r="H268" s="237" t="s">
        <v>429</v>
      </c>
      <c r="I268" s="123"/>
      <c r="J268" s="182" t="s">
        <v>430</v>
      </c>
      <c r="K268" s="182"/>
    </row>
    <row r="269" spans="1:11" ht="12.75">
      <c r="A269" s="182"/>
      <c r="B269" s="237">
        <v>1999</v>
      </c>
      <c r="C269" s="123"/>
      <c r="D269" s="237">
        <v>1998</v>
      </c>
      <c r="E269" s="123"/>
      <c r="F269" s="237">
        <v>1997</v>
      </c>
      <c r="G269" s="123"/>
      <c r="H269" s="237">
        <v>1996</v>
      </c>
      <c r="I269" s="123"/>
      <c r="J269" s="238">
        <v>1999</v>
      </c>
      <c r="K269" s="238">
        <v>1998</v>
      </c>
    </row>
    <row r="270" spans="1:11" ht="12.75">
      <c r="A270" s="182" t="s">
        <v>431</v>
      </c>
      <c r="B270" s="182" t="s">
        <v>432</v>
      </c>
      <c r="C270" s="239" t="s">
        <v>321</v>
      </c>
      <c r="D270" s="182" t="s">
        <v>432</v>
      </c>
      <c r="E270" s="239" t="s">
        <v>321</v>
      </c>
      <c r="F270" s="182" t="s">
        <v>432</v>
      </c>
      <c r="G270" s="239" t="s">
        <v>321</v>
      </c>
      <c r="H270" s="182" t="s">
        <v>432</v>
      </c>
      <c r="I270" s="239" t="s">
        <v>321</v>
      </c>
      <c r="J270" s="240" t="s">
        <v>432</v>
      </c>
      <c r="K270" s="240" t="s">
        <v>432</v>
      </c>
    </row>
    <row r="271" spans="1:11" ht="12.75">
      <c r="A271" s="182" t="s">
        <v>433</v>
      </c>
      <c r="B271" s="117">
        <v>16909.6</v>
      </c>
      <c r="C271" s="183">
        <v>13.12209145021645</v>
      </c>
      <c r="D271" s="117">
        <v>17585.8</v>
      </c>
      <c r="E271" s="183">
        <v>13.694611291486291</v>
      </c>
      <c r="F271" s="117">
        <v>20156.2</v>
      </c>
      <c r="G271" s="183">
        <v>16.096243686868686</v>
      </c>
      <c r="H271" s="117">
        <v>21792.6</v>
      </c>
      <c r="I271" s="183">
        <v>17.30177308802309</v>
      </c>
      <c r="J271" s="241">
        <v>4883</v>
      </c>
      <c r="K271" s="241">
        <v>4206.8</v>
      </c>
    </row>
    <row r="272" spans="1:11" ht="12.75">
      <c r="A272" s="182" t="s">
        <v>434</v>
      </c>
      <c r="B272" s="117">
        <v>13727</v>
      </c>
      <c r="C272" s="183">
        <v>14.227272727272727</v>
      </c>
      <c r="D272" s="117">
        <v>14631</v>
      </c>
      <c r="E272" s="183">
        <v>15.834415584415584</v>
      </c>
      <c r="F272" s="117">
        <v>19612</v>
      </c>
      <c r="G272" s="183">
        <v>14.592261904761905</v>
      </c>
      <c r="H272" s="117">
        <v>20231</v>
      </c>
      <c r="I272" s="183">
        <v>15.052827380952381</v>
      </c>
      <c r="J272" s="241">
        <v>6504</v>
      </c>
      <c r="K272" s="241">
        <v>7384</v>
      </c>
    </row>
    <row r="274" spans="1:4" ht="12.75">
      <c r="A274" s="237" t="s">
        <v>435</v>
      </c>
      <c r="B274" s="434"/>
      <c r="C274" s="434"/>
      <c r="D274" s="123"/>
    </row>
    <row r="275" spans="1:11" ht="12.75">
      <c r="A275" s="182"/>
      <c r="B275" s="237" t="s">
        <v>428</v>
      </c>
      <c r="C275" s="434"/>
      <c r="D275" s="434"/>
      <c r="E275" s="434"/>
      <c r="F275" s="434"/>
      <c r="G275" s="123"/>
      <c r="H275" s="237" t="s">
        <v>429</v>
      </c>
      <c r="I275" s="123"/>
      <c r="J275" s="182" t="s">
        <v>430</v>
      </c>
      <c r="K275" s="182"/>
    </row>
    <row r="276" spans="1:11" ht="12.75">
      <c r="A276" s="182"/>
      <c r="B276" s="237">
        <v>1999</v>
      </c>
      <c r="C276" s="123"/>
      <c r="D276" s="237">
        <v>1998</v>
      </c>
      <c r="E276" s="123"/>
      <c r="F276" s="237">
        <v>1997</v>
      </c>
      <c r="G276" s="123"/>
      <c r="H276" s="237">
        <v>1996</v>
      </c>
      <c r="I276" s="123"/>
      <c r="J276" s="238">
        <v>1999</v>
      </c>
      <c r="K276" s="238">
        <v>1998</v>
      </c>
    </row>
    <row r="277" spans="1:11" ht="12.75">
      <c r="A277" s="182" t="s">
        <v>431</v>
      </c>
      <c r="B277" s="182" t="s">
        <v>432</v>
      </c>
      <c r="C277" s="239" t="s">
        <v>321</v>
      </c>
      <c r="D277" s="182" t="s">
        <v>432</v>
      </c>
      <c r="E277" s="239" t="s">
        <v>321</v>
      </c>
      <c r="F277" s="182" t="s">
        <v>432</v>
      </c>
      <c r="G277" s="239" t="s">
        <v>321</v>
      </c>
      <c r="H277" s="182" t="s">
        <v>432</v>
      </c>
      <c r="I277" s="239" t="s">
        <v>321</v>
      </c>
      <c r="J277" s="240" t="s">
        <v>432</v>
      </c>
      <c r="K277" s="240" t="s">
        <v>432</v>
      </c>
    </row>
    <row r="278" spans="1:11" ht="12.75">
      <c r="A278" s="182" t="s">
        <v>433</v>
      </c>
      <c r="B278" s="117">
        <v>17069</v>
      </c>
      <c r="C278" s="183">
        <v>11.076882059826653</v>
      </c>
      <c r="D278" s="117">
        <v>16497</v>
      </c>
      <c r="E278" s="183">
        <v>10.653391508688959</v>
      </c>
      <c r="F278" s="117">
        <v>20376.4</v>
      </c>
      <c r="G278" s="183">
        <v>13.304155255096187</v>
      </c>
      <c r="H278" s="117">
        <v>24331</v>
      </c>
      <c r="I278" s="183">
        <v>15.962014081658193</v>
      </c>
      <c r="J278" s="241">
        <v>7262</v>
      </c>
      <c r="K278" s="241">
        <v>7834</v>
      </c>
    </row>
    <row r="279" spans="1:11" ht="12.75">
      <c r="A279" s="182" t="s">
        <v>434</v>
      </c>
      <c r="B279" s="117">
        <v>14545</v>
      </c>
      <c r="C279" s="183">
        <v>9.80121293800539</v>
      </c>
      <c r="D279" s="117">
        <v>15929</v>
      </c>
      <c r="E279" s="183">
        <v>11.061805555555555</v>
      </c>
      <c r="F279" s="117">
        <v>18909</v>
      </c>
      <c r="G279" s="183">
        <v>11.64690026954178</v>
      </c>
      <c r="H279" s="117">
        <v>20534</v>
      </c>
      <c r="I279" s="183">
        <v>12.050539083557952</v>
      </c>
      <c r="J279" s="241">
        <v>3338</v>
      </c>
      <c r="K279" s="241">
        <v>3265</v>
      </c>
    </row>
    <row r="281" spans="1:7" ht="12.75">
      <c r="A281" s="182"/>
      <c r="B281" s="239" t="s">
        <v>436</v>
      </c>
      <c r="C281" s="239"/>
      <c r="D281" s="239"/>
      <c r="E281" s="239"/>
      <c r="F281" s="182"/>
      <c r="G281" s="182"/>
    </row>
    <row r="282" spans="1:9" ht="12.75">
      <c r="A282" s="182"/>
      <c r="B282" s="239">
        <v>1999</v>
      </c>
      <c r="C282" s="239"/>
      <c r="D282" s="239">
        <v>1998</v>
      </c>
      <c r="E282" s="239"/>
      <c r="F282" s="239"/>
      <c r="G282" s="239"/>
      <c r="H282" s="239"/>
      <c r="I282" s="239"/>
    </row>
    <row r="283" spans="1:7" ht="12.75">
      <c r="A283" s="182"/>
      <c r="B283" s="182" t="s">
        <v>432</v>
      </c>
      <c r="C283" s="239" t="s">
        <v>321</v>
      </c>
      <c r="D283" s="182" t="s">
        <v>432</v>
      </c>
      <c r="E283" s="239" t="s">
        <v>321</v>
      </c>
      <c r="F283" s="182" t="s">
        <v>437</v>
      </c>
      <c r="G283" s="182" t="s">
        <v>438</v>
      </c>
    </row>
    <row r="284" spans="1:7" ht="12.75">
      <c r="A284" s="182" t="s">
        <v>433</v>
      </c>
      <c r="B284" s="117">
        <v>16298.5625</v>
      </c>
      <c r="C284" s="183">
        <v>10.669319899488876</v>
      </c>
      <c r="D284" s="117">
        <v>16622.25</v>
      </c>
      <c r="E284" s="183">
        <v>10.82886714118651</v>
      </c>
      <c r="F284" s="183">
        <v>7.6515625</v>
      </c>
      <c r="G284" s="117">
        <v>1554.03125</v>
      </c>
    </row>
    <row r="285" spans="1:7" ht="12.75">
      <c r="A285" s="182" t="s">
        <v>434</v>
      </c>
      <c r="B285" s="117">
        <v>14897.5</v>
      </c>
      <c r="C285" s="183">
        <v>10.639007597340932</v>
      </c>
      <c r="D285" s="117">
        <v>15628</v>
      </c>
      <c r="E285" s="183">
        <v>10.72211430544764</v>
      </c>
      <c r="F285" s="183">
        <v>7.4</v>
      </c>
      <c r="G285" s="117">
        <v>1543.5</v>
      </c>
    </row>
  </sheetData>
  <mergeCells count="41">
    <mergeCell ref="D106:E106"/>
    <mergeCell ref="A85:B85"/>
    <mergeCell ref="B148:D148"/>
    <mergeCell ref="E148:G148"/>
    <mergeCell ref="A92:B92"/>
    <mergeCell ref="B182:D182"/>
    <mergeCell ref="E182:G182"/>
    <mergeCell ref="H165:J165"/>
    <mergeCell ref="H182:J182"/>
    <mergeCell ref="B165:D165"/>
    <mergeCell ref="E165:G165"/>
    <mergeCell ref="A19:B19"/>
    <mergeCell ref="A26:B26"/>
    <mergeCell ref="A56:B56"/>
    <mergeCell ref="A64:B64"/>
    <mergeCell ref="A33:B33"/>
    <mergeCell ref="A40:C40"/>
    <mergeCell ref="H114:J114"/>
    <mergeCell ref="A48:C48"/>
    <mergeCell ref="B114:D114"/>
    <mergeCell ref="E114:G114"/>
    <mergeCell ref="A99:B99"/>
    <mergeCell ref="A71:B71"/>
    <mergeCell ref="D92:E92"/>
    <mergeCell ref="D85:E85"/>
    <mergeCell ref="A78:B78"/>
    <mergeCell ref="A106:B106"/>
    <mergeCell ref="H148:J148"/>
    <mergeCell ref="B131:D131"/>
    <mergeCell ref="E131:G131"/>
    <mergeCell ref="H131:J131"/>
    <mergeCell ref="K182:M182"/>
    <mergeCell ref="N182:P182"/>
    <mergeCell ref="K114:M114"/>
    <mergeCell ref="N114:P114"/>
    <mergeCell ref="K165:M165"/>
    <mergeCell ref="N165:P165"/>
    <mergeCell ref="K148:M148"/>
    <mergeCell ref="N148:P148"/>
    <mergeCell ref="K131:M131"/>
    <mergeCell ref="N131:P131"/>
  </mergeCells>
  <printOptions/>
  <pageMargins left="0.75" right="0.75" top="1" bottom="1" header="0.5" footer="0.5"/>
  <pageSetup fitToHeight="1" fitToWidth="1" horizontalDpi="600" verticalDpi="600" orientation="landscape" scale="77" r:id="rId2"/>
  <legacyDrawing r:id="rId1"/>
</worksheet>
</file>

<file path=xl/worksheets/sheet7.xml><?xml version="1.0" encoding="utf-8"?>
<worksheet xmlns="http://schemas.openxmlformats.org/spreadsheetml/2006/main" xmlns:r="http://schemas.openxmlformats.org/officeDocument/2006/relationships">
  <sheetPr codeName="Sheet7"/>
  <dimension ref="A1:AW93"/>
  <sheetViews>
    <sheetView workbookViewId="0" topLeftCell="A46">
      <selection activeCell="L51" sqref="L51"/>
    </sheetView>
  </sheetViews>
  <sheetFormatPr defaultColWidth="9.140625" defaultRowHeight="12.75"/>
  <cols>
    <col min="1" max="1" width="24.28125" style="0" customWidth="1"/>
    <col min="2" max="2" width="22.7109375" style="0" customWidth="1"/>
    <col min="3" max="3" width="10.7109375" style="0" customWidth="1"/>
    <col min="4" max="4" width="12.8515625" style="0" customWidth="1"/>
    <col min="5" max="5" width="9.7109375" style="0" customWidth="1"/>
    <col min="6" max="6" width="13.00390625" style="0" customWidth="1"/>
    <col min="7" max="7" width="11.57421875" style="0" customWidth="1"/>
    <col min="8" max="8" width="9.57421875" style="0" customWidth="1"/>
    <col min="9" max="9" width="13.421875" style="0" customWidth="1"/>
    <col min="10" max="10" width="14.8515625" style="0" customWidth="1"/>
    <col min="11" max="11" width="24.00390625" style="0" customWidth="1"/>
    <col min="12" max="12" width="16.421875" style="0" customWidth="1"/>
    <col min="13" max="13" width="12.8515625" style="0" customWidth="1"/>
    <col min="15" max="15" width="10.28125" style="0" bestFit="1" customWidth="1"/>
    <col min="16" max="16" width="81.140625" style="0" customWidth="1"/>
    <col min="17" max="17" width="12.00390625" style="0" customWidth="1"/>
    <col min="18" max="18" width="14.28125" style="0" customWidth="1"/>
    <col min="19" max="19" width="13.7109375" style="0" customWidth="1"/>
    <col min="20" max="20" width="9.28125" style="0" bestFit="1" customWidth="1"/>
    <col min="21" max="21" width="11.421875" style="0" customWidth="1"/>
    <col min="22" max="23" width="9.28125" style="0" bestFit="1" customWidth="1"/>
    <col min="24" max="25" width="10.28125" style="0" bestFit="1" customWidth="1"/>
    <col min="26" max="27" width="9.28125" style="0" bestFit="1" customWidth="1"/>
  </cols>
  <sheetData>
    <row r="1" spans="1:8" ht="12.75">
      <c r="A1" s="5" t="s">
        <v>439</v>
      </c>
      <c r="B1" s="5"/>
      <c r="C1" s="5"/>
      <c r="D1" s="5"/>
      <c r="E1" s="5"/>
      <c r="F1" s="5"/>
      <c r="G1" s="5"/>
      <c r="H1" s="5"/>
    </row>
    <row r="2" spans="1:8" ht="12.75">
      <c r="A2" s="5"/>
      <c r="B2" s="5"/>
      <c r="C2" s="5"/>
      <c r="D2" s="5"/>
      <c r="E2" s="5"/>
      <c r="F2" s="5"/>
      <c r="G2" s="5"/>
      <c r="H2" s="5"/>
    </row>
    <row r="3" spans="1:8" ht="12.75">
      <c r="A3" s="5"/>
      <c r="B3" s="5"/>
      <c r="C3" s="5"/>
      <c r="D3" s="5"/>
      <c r="E3" s="5"/>
      <c r="F3" s="5"/>
      <c r="G3" s="5"/>
      <c r="H3" s="5"/>
    </row>
    <row r="4" spans="1:8" ht="13.5" thickBot="1">
      <c r="A4" s="107" t="s">
        <v>440</v>
      </c>
      <c r="B4" s="5"/>
      <c r="C4" s="5"/>
      <c r="D4" s="5"/>
      <c r="E4" s="5"/>
      <c r="F4" s="5"/>
      <c r="G4" s="5"/>
      <c r="H4" s="5"/>
    </row>
    <row r="5" spans="1:8" ht="13.5" thickBot="1">
      <c r="A5" s="518" t="s">
        <v>442</v>
      </c>
      <c r="B5" s="519"/>
      <c r="C5" s="519"/>
      <c r="D5" s="519"/>
      <c r="E5" s="519"/>
      <c r="F5" s="519"/>
      <c r="G5" s="519"/>
      <c r="H5" s="520"/>
    </row>
    <row r="6" spans="1:8" ht="13.5" thickBot="1">
      <c r="A6" s="242"/>
      <c r="B6" s="243"/>
      <c r="C6" s="243"/>
      <c r="D6" s="243"/>
      <c r="E6" s="516" t="s">
        <v>443</v>
      </c>
      <c r="F6" s="516"/>
      <c r="G6" s="516" t="s">
        <v>444</v>
      </c>
      <c r="H6" s="524"/>
    </row>
    <row r="7" spans="1:8" ht="25.5">
      <c r="A7" s="244" t="s">
        <v>445</v>
      </c>
      <c r="B7" s="244" t="s">
        <v>446</v>
      </c>
      <c r="C7" s="244" t="s">
        <v>437</v>
      </c>
      <c r="D7" s="244" t="s">
        <v>447</v>
      </c>
      <c r="E7" s="244" t="s">
        <v>448</v>
      </c>
      <c r="F7" s="244" t="s">
        <v>449</v>
      </c>
      <c r="G7" s="245" t="s">
        <v>448</v>
      </c>
      <c r="H7" s="245" t="s">
        <v>449</v>
      </c>
    </row>
    <row r="8" spans="1:8" ht="12.75">
      <c r="A8" s="246" t="s">
        <v>450</v>
      </c>
      <c r="B8" s="247">
        <v>2.5</v>
      </c>
      <c r="C8" s="246">
        <v>7.5</v>
      </c>
      <c r="D8" s="246">
        <v>10</v>
      </c>
      <c r="E8" s="248">
        <v>3400</v>
      </c>
      <c r="F8" s="248">
        <v>3700</v>
      </c>
      <c r="G8" s="246"/>
      <c r="H8" s="246"/>
    </row>
    <row r="9" spans="1:8" ht="12.75">
      <c r="A9" s="246" t="s">
        <v>451</v>
      </c>
      <c r="B9" s="247">
        <v>3</v>
      </c>
      <c r="C9" s="246">
        <v>7.5</v>
      </c>
      <c r="D9" s="246">
        <v>10</v>
      </c>
      <c r="E9" s="248">
        <v>3600</v>
      </c>
      <c r="F9" s="248">
        <v>3900</v>
      </c>
      <c r="G9" s="246"/>
      <c r="H9" s="246"/>
    </row>
    <row r="10" spans="1:8" ht="12.75">
      <c r="A10" s="246" t="s">
        <v>452</v>
      </c>
      <c r="B10" s="247">
        <v>3.5</v>
      </c>
      <c r="C10" s="246">
        <v>7.5</v>
      </c>
      <c r="D10" s="246">
        <v>10</v>
      </c>
      <c r="E10" s="248">
        <v>3750</v>
      </c>
      <c r="F10" s="248">
        <v>4150</v>
      </c>
      <c r="G10" s="246"/>
      <c r="H10" s="246"/>
    </row>
    <row r="11" spans="1:8" ht="12.75">
      <c r="A11" s="246" t="s">
        <v>453</v>
      </c>
      <c r="B11" s="247">
        <v>4</v>
      </c>
      <c r="C11" s="246">
        <v>7.5</v>
      </c>
      <c r="D11" s="246">
        <v>10</v>
      </c>
      <c r="E11" s="248">
        <v>4000</v>
      </c>
      <c r="F11" s="248">
        <v>4450</v>
      </c>
      <c r="G11" s="246"/>
      <c r="H11" s="246"/>
    </row>
    <row r="12" spans="1:14" ht="12.75">
      <c r="A12" s="246"/>
      <c r="B12" s="247"/>
      <c r="C12" s="246"/>
      <c r="D12" s="246"/>
      <c r="E12" s="248"/>
      <c r="F12" s="248"/>
      <c r="G12" s="246"/>
      <c r="H12" s="246"/>
      <c r="K12" s="249"/>
      <c r="L12" s="250"/>
      <c r="M12" s="5"/>
      <c r="N12" s="249"/>
    </row>
    <row r="13" spans="1:8" ht="12.75">
      <c r="A13" s="246" t="s">
        <v>454</v>
      </c>
      <c r="B13" s="247">
        <v>2.5</v>
      </c>
      <c r="C13" s="246">
        <v>8</v>
      </c>
      <c r="D13" s="246">
        <v>12</v>
      </c>
      <c r="E13" s="248">
        <v>3600</v>
      </c>
      <c r="F13" s="248">
        <v>3800</v>
      </c>
      <c r="G13" s="251">
        <f aca="true" t="shared" si="0" ref="G13:H16">E13-E8</f>
        <v>200</v>
      </c>
      <c r="H13" s="251">
        <f t="shared" si="0"/>
        <v>100</v>
      </c>
    </row>
    <row r="14" spans="1:8" ht="12.75">
      <c r="A14" s="246" t="s">
        <v>455</v>
      </c>
      <c r="B14" s="247">
        <v>3</v>
      </c>
      <c r="C14" s="246">
        <v>8</v>
      </c>
      <c r="D14" s="246">
        <v>12</v>
      </c>
      <c r="E14" s="248">
        <v>3800</v>
      </c>
      <c r="F14" s="248">
        <v>4100</v>
      </c>
      <c r="G14" s="251">
        <f t="shared" si="0"/>
        <v>200</v>
      </c>
      <c r="H14" s="251">
        <f t="shared" si="0"/>
        <v>200</v>
      </c>
    </row>
    <row r="15" spans="1:8" ht="12.75">
      <c r="A15" s="246" t="s">
        <v>456</v>
      </c>
      <c r="B15" s="247">
        <v>3.5</v>
      </c>
      <c r="C15" s="246">
        <v>8</v>
      </c>
      <c r="D15" s="246">
        <v>12</v>
      </c>
      <c r="E15" s="248">
        <v>4100</v>
      </c>
      <c r="F15" s="248">
        <v>4400</v>
      </c>
      <c r="G15" s="251">
        <f t="shared" si="0"/>
        <v>350</v>
      </c>
      <c r="H15" s="251">
        <f t="shared" si="0"/>
        <v>250</v>
      </c>
    </row>
    <row r="16" spans="1:8" ht="12.75">
      <c r="A16" s="246" t="s">
        <v>457</v>
      </c>
      <c r="B16" s="247">
        <v>4</v>
      </c>
      <c r="C16" s="246">
        <v>8</v>
      </c>
      <c r="D16" s="246">
        <v>12</v>
      </c>
      <c r="E16" s="248">
        <v>4400</v>
      </c>
      <c r="F16" s="248">
        <v>4800</v>
      </c>
      <c r="G16" s="251">
        <f t="shared" si="0"/>
        <v>400</v>
      </c>
      <c r="H16" s="251">
        <f t="shared" si="0"/>
        <v>350</v>
      </c>
    </row>
    <row r="17" spans="1:8" ht="12.75">
      <c r="A17" s="107" t="s">
        <v>458</v>
      </c>
      <c r="B17" s="5"/>
      <c r="C17" s="5"/>
      <c r="D17" s="5"/>
      <c r="E17" s="5"/>
      <c r="F17" s="5"/>
      <c r="G17" s="5"/>
      <c r="H17" s="5"/>
    </row>
    <row r="18" spans="1:8" ht="12.75">
      <c r="A18" s="5"/>
      <c r="B18" s="5"/>
      <c r="C18" s="5"/>
      <c r="D18" s="5"/>
      <c r="E18" s="5"/>
      <c r="F18" s="5"/>
      <c r="G18" s="5"/>
      <c r="H18" s="5"/>
    </row>
    <row r="19" spans="1:8" ht="13.5" thickBot="1">
      <c r="A19" s="5"/>
      <c r="B19" s="5"/>
      <c r="C19" s="5"/>
      <c r="D19" s="5"/>
      <c r="E19" s="5"/>
      <c r="F19" s="5"/>
      <c r="G19" s="5"/>
      <c r="H19" s="5"/>
    </row>
    <row r="20" spans="1:8" ht="13.5" thickBot="1">
      <c r="A20" s="521" t="s">
        <v>459</v>
      </c>
      <c r="B20" s="522"/>
      <c r="C20" s="522"/>
      <c r="D20" s="522"/>
      <c r="E20" s="522"/>
      <c r="F20" s="522"/>
      <c r="G20" s="522"/>
      <c r="H20" s="523"/>
    </row>
    <row r="21" spans="1:8" ht="13.5" thickBot="1">
      <c r="A21" s="242"/>
      <c r="B21" s="243"/>
      <c r="C21" s="243"/>
      <c r="D21" s="243"/>
      <c r="E21" s="516" t="s">
        <v>443</v>
      </c>
      <c r="F21" s="516"/>
      <c r="G21" s="516" t="s">
        <v>444</v>
      </c>
      <c r="H21" s="524"/>
    </row>
    <row r="22" spans="1:8" ht="25.5">
      <c r="A22" s="244" t="s">
        <v>445</v>
      </c>
      <c r="B22" s="244" t="s">
        <v>446</v>
      </c>
      <c r="C22" s="244"/>
      <c r="D22" s="244" t="s">
        <v>447</v>
      </c>
      <c r="E22" s="244" t="s">
        <v>448</v>
      </c>
      <c r="F22" s="244" t="s">
        <v>449</v>
      </c>
      <c r="G22" s="245" t="s">
        <v>448</v>
      </c>
      <c r="H22" s="245" t="s">
        <v>449</v>
      </c>
    </row>
    <row r="23" spans="1:8" ht="12.75">
      <c r="A23" s="246" t="s">
        <v>460</v>
      </c>
      <c r="B23" s="247">
        <v>2.5</v>
      </c>
      <c r="C23" s="246"/>
      <c r="D23" s="246">
        <v>10</v>
      </c>
      <c r="E23" s="248">
        <v>3200</v>
      </c>
      <c r="F23" s="248">
        <v>3500</v>
      </c>
      <c r="G23" s="246"/>
      <c r="H23" s="246"/>
    </row>
    <row r="24" spans="1:13" ht="12.75">
      <c r="A24" s="246" t="s">
        <v>461</v>
      </c>
      <c r="B24" s="247">
        <v>3</v>
      </c>
      <c r="C24" s="246"/>
      <c r="D24" s="246">
        <v>10</v>
      </c>
      <c r="E24" s="248">
        <v>3400</v>
      </c>
      <c r="F24" s="248">
        <v>3700</v>
      </c>
      <c r="G24" s="246"/>
      <c r="H24" s="246"/>
      <c r="K24" s="5"/>
      <c r="L24" s="5"/>
      <c r="M24" s="5"/>
    </row>
    <row r="25" spans="1:8" ht="12.75">
      <c r="A25" s="246" t="s">
        <v>462</v>
      </c>
      <c r="B25" s="247">
        <v>3.5</v>
      </c>
      <c r="C25" s="246"/>
      <c r="D25" s="246">
        <v>10</v>
      </c>
      <c r="E25" s="248">
        <v>3600</v>
      </c>
      <c r="F25" s="248">
        <v>3900</v>
      </c>
      <c r="G25" s="246"/>
      <c r="H25" s="246"/>
    </row>
    <row r="26" spans="1:8" ht="12.75">
      <c r="A26" s="246" t="s">
        <v>463</v>
      </c>
      <c r="B26" s="247">
        <v>4</v>
      </c>
      <c r="C26" s="246"/>
      <c r="D26" s="246">
        <v>10</v>
      </c>
      <c r="E26" s="248">
        <v>3800</v>
      </c>
      <c r="F26" s="248">
        <v>4100</v>
      </c>
      <c r="G26" s="246"/>
      <c r="H26" s="246"/>
    </row>
    <row r="27" spans="1:8" ht="12.75">
      <c r="A27" s="246"/>
      <c r="B27" s="247"/>
      <c r="C27" s="246"/>
      <c r="D27" s="246"/>
      <c r="E27" s="248"/>
      <c r="F27" s="248"/>
      <c r="G27" s="246"/>
      <c r="H27" s="246"/>
    </row>
    <row r="28" spans="1:8" ht="12.75">
      <c r="A28" s="246" t="s">
        <v>464</v>
      </c>
      <c r="B28" s="247">
        <v>2.5</v>
      </c>
      <c r="C28" s="246"/>
      <c r="D28" s="246">
        <v>11</v>
      </c>
      <c r="E28" s="248">
        <v>3400</v>
      </c>
      <c r="F28" s="248">
        <v>3700</v>
      </c>
      <c r="G28" s="251">
        <f aca="true" t="shared" si="1" ref="G28:H31">E28-E23</f>
        <v>200</v>
      </c>
      <c r="H28" s="251">
        <f t="shared" si="1"/>
        <v>200</v>
      </c>
    </row>
    <row r="29" spans="1:8" ht="12.75">
      <c r="A29" s="246" t="s">
        <v>465</v>
      </c>
      <c r="B29" s="247">
        <v>3</v>
      </c>
      <c r="C29" s="246"/>
      <c r="D29" s="246">
        <v>11</v>
      </c>
      <c r="E29" s="248">
        <v>3600</v>
      </c>
      <c r="F29" s="248">
        <v>3900</v>
      </c>
      <c r="G29" s="251">
        <f t="shared" si="1"/>
        <v>200</v>
      </c>
      <c r="H29" s="251">
        <f t="shared" si="1"/>
        <v>200</v>
      </c>
    </row>
    <row r="30" spans="1:8" ht="12.75">
      <c r="A30" s="246" t="s">
        <v>466</v>
      </c>
      <c r="B30" s="247">
        <v>3.5</v>
      </c>
      <c r="C30" s="246"/>
      <c r="D30" s="246">
        <v>11</v>
      </c>
      <c r="E30" s="248">
        <v>3800</v>
      </c>
      <c r="F30" s="248">
        <v>4100</v>
      </c>
      <c r="G30" s="251">
        <f t="shared" si="1"/>
        <v>200</v>
      </c>
      <c r="H30" s="251">
        <f t="shared" si="1"/>
        <v>200</v>
      </c>
    </row>
    <row r="31" spans="1:8" ht="12.75">
      <c r="A31" s="246" t="s">
        <v>467</v>
      </c>
      <c r="B31" s="247">
        <v>4</v>
      </c>
      <c r="C31" s="246"/>
      <c r="D31" s="246">
        <v>11</v>
      </c>
      <c r="E31" s="248">
        <v>4000</v>
      </c>
      <c r="F31" s="248">
        <v>4300</v>
      </c>
      <c r="G31" s="251">
        <f t="shared" si="1"/>
        <v>200</v>
      </c>
      <c r="H31" s="251">
        <f t="shared" si="1"/>
        <v>200</v>
      </c>
    </row>
    <row r="32" spans="1:8" ht="12.75">
      <c r="A32" s="246"/>
      <c r="B32" s="247"/>
      <c r="C32" s="246"/>
      <c r="D32" s="246"/>
      <c r="E32" s="248"/>
      <c r="F32" s="248"/>
      <c r="G32" s="246"/>
      <c r="H32" s="246"/>
    </row>
    <row r="33" spans="1:8" ht="12.75">
      <c r="A33" s="246" t="s">
        <v>468</v>
      </c>
      <c r="B33" s="247">
        <v>2.5</v>
      </c>
      <c r="C33" s="246"/>
      <c r="D33" s="246">
        <v>13</v>
      </c>
      <c r="E33" s="248">
        <v>4000</v>
      </c>
      <c r="F33" s="248">
        <v>4300</v>
      </c>
      <c r="G33" s="251">
        <f aca="true" t="shared" si="2" ref="G33:H36">E33-E28</f>
        <v>600</v>
      </c>
      <c r="H33" s="251">
        <f t="shared" si="2"/>
        <v>600</v>
      </c>
    </row>
    <row r="34" spans="1:8" ht="12.75">
      <c r="A34" s="246" t="s">
        <v>469</v>
      </c>
      <c r="B34" s="247">
        <v>3</v>
      </c>
      <c r="C34" s="246"/>
      <c r="D34" s="246">
        <v>13</v>
      </c>
      <c r="E34" s="248">
        <v>4200</v>
      </c>
      <c r="F34" s="248">
        <v>4500</v>
      </c>
      <c r="G34" s="251">
        <f t="shared" si="2"/>
        <v>600</v>
      </c>
      <c r="H34" s="251">
        <f t="shared" si="2"/>
        <v>600</v>
      </c>
    </row>
    <row r="35" spans="1:18" ht="12.75">
      <c r="A35" s="246" t="s">
        <v>470</v>
      </c>
      <c r="B35" s="247">
        <v>3.5</v>
      </c>
      <c r="C35" s="246"/>
      <c r="D35" s="246">
        <v>13</v>
      </c>
      <c r="E35" s="248">
        <v>4400</v>
      </c>
      <c r="F35" s="248">
        <v>4700</v>
      </c>
      <c r="G35" s="251">
        <f t="shared" si="2"/>
        <v>600</v>
      </c>
      <c r="H35" s="251">
        <f t="shared" si="2"/>
        <v>600</v>
      </c>
      <c r="Q35" t="s">
        <v>349</v>
      </c>
      <c r="R35" s="172">
        <v>1.0361059885470252</v>
      </c>
    </row>
    <row r="36" spans="1:19" ht="51">
      <c r="A36" s="246" t="s">
        <v>471</v>
      </c>
      <c r="B36" s="247">
        <v>4</v>
      </c>
      <c r="C36" s="246"/>
      <c r="D36" s="246">
        <v>13</v>
      </c>
      <c r="E36" s="248">
        <v>4600</v>
      </c>
      <c r="F36" s="248">
        <v>4900</v>
      </c>
      <c r="G36" s="251">
        <f t="shared" si="2"/>
        <v>600</v>
      </c>
      <c r="H36" s="251">
        <f t="shared" si="2"/>
        <v>600</v>
      </c>
      <c r="P36" s="182" t="s">
        <v>472</v>
      </c>
      <c r="Q36" s="252" t="s">
        <v>473</v>
      </c>
      <c r="R36" s="252" t="s">
        <v>474</v>
      </c>
      <c r="S36" s="252" t="s">
        <v>475</v>
      </c>
    </row>
    <row r="37" spans="1:19" ht="12.75">
      <c r="A37" s="107" t="s">
        <v>458</v>
      </c>
      <c r="B37" s="5"/>
      <c r="C37" s="5"/>
      <c r="D37" s="5"/>
      <c r="E37" s="5"/>
      <c r="F37" s="5"/>
      <c r="G37" s="5"/>
      <c r="H37" s="5"/>
      <c r="P37" s="253" t="s">
        <v>615</v>
      </c>
      <c r="Q37" s="254">
        <f>$F$41</f>
        <v>3345.21</v>
      </c>
      <c r="R37" s="254">
        <f>$J$61*$R$35</f>
        <v>80.98178841980899</v>
      </c>
      <c r="S37" s="254">
        <f>$R$35*$L$61</f>
        <v>391.7007074493652</v>
      </c>
    </row>
    <row r="38" spans="1:19" ht="37.5" customHeight="1">
      <c r="A38" s="517" t="s">
        <v>476</v>
      </c>
      <c r="B38" s="517"/>
      <c r="C38" s="517"/>
      <c r="D38" s="517"/>
      <c r="E38" s="517"/>
      <c r="F38" s="517"/>
      <c r="G38" s="5"/>
      <c r="H38" s="5"/>
      <c r="P38" s="253" t="s">
        <v>616</v>
      </c>
      <c r="Q38" s="254">
        <v>0</v>
      </c>
      <c r="R38" s="182"/>
      <c r="S38" s="182"/>
    </row>
    <row r="39" spans="1:19" ht="12.75">
      <c r="A39" s="5"/>
      <c r="B39" s="5"/>
      <c r="C39" s="5"/>
      <c r="D39" s="5"/>
      <c r="E39" s="5"/>
      <c r="F39" s="5"/>
      <c r="G39" s="5"/>
      <c r="H39" s="5"/>
      <c r="P39" s="253" t="s">
        <v>617</v>
      </c>
      <c r="Q39" s="254">
        <f>$E$51</f>
        <v>3235</v>
      </c>
      <c r="R39" s="254">
        <f>$J$61*$R$35</f>
        <v>80.98178841980899</v>
      </c>
      <c r="S39" s="254">
        <f>$R$35*$L$61</f>
        <v>391.7007074493652</v>
      </c>
    </row>
    <row r="40" spans="1:19" ht="12.75">
      <c r="A40" s="255" t="s">
        <v>477</v>
      </c>
      <c r="B40" s="256"/>
      <c r="C40" s="5"/>
      <c r="D40" s="5"/>
      <c r="E40" s="5"/>
      <c r="F40" s="5"/>
      <c r="G40" s="5"/>
      <c r="H40" s="5"/>
      <c r="P40" s="253" t="s">
        <v>618</v>
      </c>
      <c r="Q40" s="254">
        <v>0</v>
      </c>
      <c r="R40" s="182"/>
      <c r="S40" s="182"/>
    </row>
    <row r="41" spans="1:19" ht="12.75">
      <c r="A41" s="257" t="s">
        <v>478</v>
      </c>
      <c r="B41" s="258"/>
      <c r="C41" s="5"/>
      <c r="D41" s="5" t="s">
        <v>479</v>
      </c>
      <c r="E41" s="5"/>
      <c r="F41" s="235">
        <v>3345.21</v>
      </c>
      <c r="G41" s="5"/>
      <c r="H41" s="5"/>
      <c r="L41" s="5"/>
      <c r="P41" s="253" t="s">
        <v>619</v>
      </c>
      <c r="Q41" s="254">
        <f>$E$50</f>
        <v>2850</v>
      </c>
      <c r="R41" s="254">
        <f>$J$61*$R$35</f>
        <v>80.98178841980899</v>
      </c>
      <c r="S41" s="254">
        <f>$R$35*$L$61</f>
        <v>391.7007074493652</v>
      </c>
    </row>
    <row r="42" spans="1:19" ht="12.75">
      <c r="A42" s="259" t="s">
        <v>480</v>
      </c>
      <c r="B42" s="260" t="s">
        <v>473</v>
      </c>
      <c r="C42" s="261"/>
      <c r="D42" s="5" t="s">
        <v>350</v>
      </c>
      <c r="E42" s="5"/>
      <c r="F42" s="5"/>
      <c r="G42" s="5"/>
      <c r="H42" s="5"/>
      <c r="L42" s="261"/>
      <c r="P42" s="253" t="s">
        <v>620</v>
      </c>
      <c r="Q42" s="254">
        <v>0</v>
      </c>
      <c r="R42" s="262"/>
      <c r="S42" s="182"/>
    </row>
    <row r="43" spans="1:19" ht="12.75">
      <c r="A43" s="263" t="s">
        <v>481</v>
      </c>
      <c r="B43" s="264">
        <v>1755</v>
      </c>
      <c r="C43" s="5"/>
      <c r="D43" s="5"/>
      <c r="E43" s="5"/>
      <c r="F43" s="5"/>
      <c r="G43" s="5"/>
      <c r="H43" s="5"/>
      <c r="L43" s="5"/>
      <c r="P43" s="253" t="s">
        <v>166</v>
      </c>
      <c r="Q43" s="254">
        <f>$F$41</f>
        <v>3345.21</v>
      </c>
      <c r="R43" s="265">
        <f>$K$61*$R$35</f>
        <v>0.8232209896770697</v>
      </c>
      <c r="S43" s="254">
        <f>$R$35*$M$61</f>
        <v>31.225151497824463</v>
      </c>
    </row>
    <row r="44" spans="1:19" ht="12.75">
      <c r="A44" s="263" t="s">
        <v>482</v>
      </c>
      <c r="B44" s="266">
        <v>1920</v>
      </c>
      <c r="C44" s="5"/>
      <c r="D44" s="5"/>
      <c r="E44" s="5"/>
      <c r="F44" s="5"/>
      <c r="G44" s="5"/>
      <c r="H44" s="5"/>
      <c r="L44" s="5"/>
      <c r="P44" s="253" t="s">
        <v>167</v>
      </c>
      <c r="Q44" s="254">
        <v>0</v>
      </c>
      <c r="R44" s="246"/>
      <c r="S44" s="182"/>
    </row>
    <row r="45" spans="1:19" ht="12.75">
      <c r="A45" s="263" t="s">
        <v>483</v>
      </c>
      <c r="B45" s="266">
        <v>2035</v>
      </c>
      <c r="C45" s="5"/>
      <c r="D45" s="5"/>
      <c r="E45" s="5"/>
      <c r="F45" s="5"/>
      <c r="G45" s="5"/>
      <c r="H45" s="5"/>
      <c r="P45" s="253" t="s">
        <v>168</v>
      </c>
      <c r="Q45" s="254">
        <f>$E$51</f>
        <v>3235</v>
      </c>
      <c r="R45" s="265">
        <f>$K$61*$R$35</f>
        <v>0.8232209896770697</v>
      </c>
      <c r="S45" s="254">
        <f>$R$35*$M$61</f>
        <v>31.225151497824463</v>
      </c>
    </row>
    <row r="46" spans="1:19" ht="12.75">
      <c r="A46" s="5"/>
      <c r="B46" s="5"/>
      <c r="C46" s="5"/>
      <c r="D46" s="5"/>
      <c r="E46" s="5"/>
      <c r="F46" s="5"/>
      <c r="G46" s="5"/>
      <c r="H46" s="5"/>
      <c r="P46" s="253" t="s">
        <v>169</v>
      </c>
      <c r="Q46" s="254">
        <v>0</v>
      </c>
      <c r="R46" s="182"/>
      <c r="S46" s="182"/>
    </row>
    <row r="47" spans="1:19" ht="12.75">
      <c r="A47" s="267" t="s">
        <v>484</v>
      </c>
      <c r="B47" s="258"/>
      <c r="C47" s="268"/>
      <c r="D47" s="267" t="s">
        <v>485</v>
      </c>
      <c r="E47" s="258"/>
      <c r="F47" s="268"/>
      <c r="G47" s="268"/>
      <c r="H47" s="5"/>
      <c r="P47" s="253" t="s">
        <v>170</v>
      </c>
      <c r="Q47" s="254">
        <f>$E$50</f>
        <v>2850</v>
      </c>
      <c r="R47" s="265">
        <f>$K$61*$R$35</f>
        <v>0.8232209896770697</v>
      </c>
      <c r="S47" s="254">
        <f>$R$35*$M$61</f>
        <v>31.225151497824463</v>
      </c>
    </row>
    <row r="48" spans="1:19" ht="25.5">
      <c r="A48" s="269" t="s">
        <v>480</v>
      </c>
      <c r="B48" s="270" t="s">
        <v>473</v>
      </c>
      <c r="C48" s="271"/>
      <c r="D48" s="269" t="s">
        <v>480</v>
      </c>
      <c r="E48" s="270" t="s">
        <v>473</v>
      </c>
      <c r="F48" s="271" t="s">
        <v>444</v>
      </c>
      <c r="G48" s="272"/>
      <c r="H48" s="5"/>
      <c r="K48" s="473" t="s">
        <v>328</v>
      </c>
      <c r="L48" s="473"/>
      <c r="P48" s="253" t="s">
        <v>171</v>
      </c>
      <c r="Q48" s="254">
        <v>0</v>
      </c>
      <c r="R48" s="182"/>
      <c r="S48" s="182"/>
    </row>
    <row r="49" spans="1:19" ht="12.75">
      <c r="A49" s="273" t="s">
        <v>481</v>
      </c>
      <c r="B49" s="274">
        <v>2275</v>
      </c>
      <c r="C49" s="272"/>
      <c r="D49" s="273" t="s">
        <v>481</v>
      </c>
      <c r="E49" s="274">
        <v>2700</v>
      </c>
      <c r="F49" s="275">
        <f>E49-B49</f>
        <v>425</v>
      </c>
      <c r="G49" s="272"/>
      <c r="H49" s="5"/>
      <c r="K49" s="182" t="s">
        <v>329</v>
      </c>
      <c r="L49" s="474">
        <f>IF('CAC &amp; HP Use &amp; Savings'!R$215=1,285,0)</f>
        <v>0</v>
      </c>
      <c r="P49" s="253" t="s">
        <v>172</v>
      </c>
      <c r="Q49" s="254">
        <f>$F$41+'[3]Zonal to Ducted System Cost'!$E$4</f>
        <v>5425.21</v>
      </c>
      <c r="R49" s="254">
        <f>$J$61*$R$35</f>
        <v>80.98178841980899</v>
      </c>
      <c r="S49" s="254">
        <f>$R$35*$L$61</f>
        <v>391.7007074493652</v>
      </c>
    </row>
    <row r="50" spans="1:19" ht="12.75">
      <c r="A50" s="273" t="s">
        <v>482</v>
      </c>
      <c r="B50" s="276">
        <v>2400</v>
      </c>
      <c r="C50" s="272"/>
      <c r="D50" s="273" t="s">
        <v>482</v>
      </c>
      <c r="E50" s="276">
        <v>2850</v>
      </c>
      <c r="F50" s="275">
        <f>E50-B50</f>
        <v>450</v>
      </c>
      <c r="G50" s="272"/>
      <c r="H50" s="5"/>
      <c r="K50" s="182" t="s">
        <v>330</v>
      </c>
      <c r="L50" s="474">
        <f>IF('CAC &amp; HP Use &amp; Savings'!T$215=1,225,0)</f>
        <v>0</v>
      </c>
      <c r="P50" s="253" t="s">
        <v>173</v>
      </c>
      <c r="Q50" s="254">
        <v>0</v>
      </c>
      <c r="R50" s="182"/>
      <c r="S50" s="182"/>
    </row>
    <row r="51" spans="1:19" ht="12.75">
      <c r="A51" s="273" t="s">
        <v>483</v>
      </c>
      <c r="B51" s="276">
        <v>2600</v>
      </c>
      <c r="C51" s="272"/>
      <c r="D51" s="273" t="s">
        <v>483</v>
      </c>
      <c r="E51" s="276">
        <v>3235</v>
      </c>
      <c r="F51" s="275">
        <f>E51-B51</f>
        <v>635</v>
      </c>
      <c r="G51" s="272"/>
      <c r="H51" s="5"/>
      <c r="K51" s="182" t="s">
        <v>42</v>
      </c>
      <c r="L51" s="474">
        <f>SUM(L49:L50)</f>
        <v>0</v>
      </c>
      <c r="P51" s="253" t="s">
        <v>174</v>
      </c>
      <c r="Q51" s="254">
        <f>$E$51+'[3]Zonal to Ducted System Cost'!E4</f>
        <v>5315</v>
      </c>
      <c r="R51" s="254">
        <f>$J$61*$R$35</f>
        <v>80.98178841980899</v>
      </c>
      <c r="S51" s="254">
        <f>$R$35*$L$61</f>
        <v>391.7007074493652</v>
      </c>
    </row>
    <row r="52" spans="1:19" ht="12.75">
      <c r="A52" s="5" t="s">
        <v>486</v>
      </c>
      <c r="B52" s="5"/>
      <c r="C52" s="5"/>
      <c r="D52" s="5"/>
      <c r="E52" s="5"/>
      <c r="F52" s="5"/>
      <c r="G52" s="5"/>
      <c r="H52" s="5"/>
      <c r="P52" s="253" t="s">
        <v>175</v>
      </c>
      <c r="Q52" s="254">
        <v>0</v>
      </c>
      <c r="R52" s="182"/>
      <c r="S52" s="182"/>
    </row>
    <row r="53" spans="1:19" ht="12.75">
      <c r="A53" s="475" t="s">
        <v>331</v>
      </c>
      <c r="B53" s="60">
        <v>1.03802980452874</v>
      </c>
      <c r="M53" s="476"/>
      <c r="N53" s="290"/>
      <c r="P53" s="253" t="s">
        <v>176</v>
      </c>
      <c r="Q53" s="254">
        <f>$E$50+'[3]Zonal to Ducted System Cost'!$E$4</f>
        <v>4930</v>
      </c>
      <c r="R53" s="254">
        <f>$J$61*$R$35</f>
        <v>80.98178841980899</v>
      </c>
      <c r="S53" s="254">
        <f>$R$35*$L$61</f>
        <v>391.7007074493652</v>
      </c>
    </row>
    <row r="54" spans="13:28" ht="15">
      <c r="M54" s="476"/>
      <c r="N54" s="477"/>
      <c r="P54" s="253" t="s">
        <v>177</v>
      </c>
      <c r="Q54" s="277">
        <v>0</v>
      </c>
      <c r="R54" s="278"/>
      <c r="S54" s="278"/>
      <c r="W54" s="279"/>
      <c r="X54" s="279"/>
      <c r="Y54" s="279"/>
      <c r="Z54" s="279"/>
      <c r="AA54" s="279"/>
      <c r="AB54" s="279"/>
    </row>
    <row r="55" spans="1:28" s="284" customFormat="1" ht="15.75">
      <c r="A55" s="280" t="s">
        <v>487</v>
      </c>
      <c r="B55" s="281"/>
      <c r="C55" s="281"/>
      <c r="D55" s="281"/>
      <c r="E55" s="281"/>
      <c r="F55" s="281"/>
      <c r="G55" s="281"/>
      <c r="H55" s="281"/>
      <c r="I55" s="281"/>
      <c r="J55" s="281"/>
      <c r="K55" s="279"/>
      <c r="L55" s="279"/>
      <c r="M55" s="282"/>
      <c r="N55" s="283"/>
      <c r="O55"/>
      <c r="P55"/>
      <c r="Q55"/>
      <c r="R55"/>
      <c r="S55"/>
      <c r="T55"/>
      <c r="U55"/>
      <c r="V55"/>
      <c r="W55"/>
      <c r="X55"/>
      <c r="Y55"/>
      <c r="Z55"/>
      <c r="AA55"/>
      <c r="AB55"/>
    </row>
    <row r="56" spans="1:28" s="288" customFormat="1" ht="12.75">
      <c r="A56" s="107" t="s">
        <v>488</v>
      </c>
      <c r="B56" s="285"/>
      <c r="C56" s="286"/>
      <c r="D56" s="5"/>
      <c r="E56" s="286"/>
      <c r="F56" s="286"/>
      <c r="G56" s="286"/>
      <c r="H56" s="286"/>
      <c r="I56" s="286"/>
      <c r="J56" s="286"/>
      <c r="K56" s="5"/>
      <c r="L56" s="5"/>
      <c r="M56" s="287"/>
      <c r="N56" s="283"/>
      <c r="O56"/>
      <c r="P56"/>
      <c r="Q56"/>
      <c r="R56"/>
      <c r="S56"/>
      <c r="T56"/>
      <c r="U56"/>
      <c r="V56"/>
      <c r="W56"/>
      <c r="X56"/>
      <c r="Y56"/>
      <c r="Z56"/>
      <c r="AA56"/>
      <c r="AB56"/>
    </row>
    <row r="57" spans="1:28" s="288" customFormat="1" ht="76.5">
      <c r="A57" s="252" t="s">
        <v>489</v>
      </c>
      <c r="B57" s="289" t="s">
        <v>490</v>
      </c>
      <c r="C57" s="252" t="s">
        <v>491</v>
      </c>
      <c r="D57" s="252" t="s">
        <v>492</v>
      </c>
      <c r="E57" s="252" t="s">
        <v>493</v>
      </c>
      <c r="F57" s="252" t="s">
        <v>332</v>
      </c>
      <c r="G57" s="252" t="s">
        <v>333</v>
      </c>
      <c r="H57" s="252" t="s">
        <v>334</v>
      </c>
      <c r="I57" s="252" t="s">
        <v>335</v>
      </c>
      <c r="J57" s="252" t="s">
        <v>474</v>
      </c>
      <c r="K57" s="252" t="s">
        <v>494</v>
      </c>
      <c r="L57" s="252" t="s">
        <v>495</v>
      </c>
      <c r="M57" s="252" t="s">
        <v>496</v>
      </c>
      <c r="N57" s="290"/>
      <c r="O57"/>
      <c r="P57"/>
      <c r="Q57"/>
      <c r="R57"/>
      <c r="S57"/>
      <c r="T57"/>
      <c r="U57"/>
      <c r="V57"/>
      <c r="W57"/>
      <c r="X57"/>
      <c r="Y57"/>
      <c r="Z57"/>
      <c r="AA57"/>
      <c r="AB57"/>
    </row>
    <row r="58" spans="1:28" s="288" customFormat="1" ht="12.75">
      <c r="A58" s="291">
        <v>0</v>
      </c>
      <c r="B58" s="292" t="s">
        <v>497</v>
      </c>
      <c r="C58" s="293">
        <v>10</v>
      </c>
      <c r="D58" s="294">
        <v>6.8</v>
      </c>
      <c r="E58" s="295">
        <v>0</v>
      </c>
      <c r="F58" s="474">
        <v>3807.6811560138576</v>
      </c>
      <c r="G58" s="296"/>
      <c r="H58" s="474">
        <v>39.13765675133901</v>
      </c>
      <c r="I58" s="474">
        <v>37.83618637507257</v>
      </c>
      <c r="J58" s="474">
        <f>SUM(H58:I58)</f>
        <v>76.97384312641158</v>
      </c>
      <c r="K58" s="297">
        <v>0</v>
      </c>
      <c r="L58" s="474">
        <v>293.2904280264584</v>
      </c>
      <c r="M58" s="297">
        <v>0</v>
      </c>
      <c r="N58" s="298"/>
      <c r="O58"/>
      <c r="P58"/>
      <c r="Q58"/>
      <c r="R58"/>
      <c r="S58"/>
      <c r="T58"/>
      <c r="U58"/>
      <c r="V58"/>
      <c r="W58" s="478"/>
      <c r="X58" s="478"/>
      <c r="Y58" s="478"/>
      <c r="Z58" s="478"/>
      <c r="AA58" s="478"/>
      <c r="AB58"/>
    </row>
    <row r="59" spans="1:28" s="288" customFormat="1" ht="12.75">
      <c r="A59" s="299" t="s">
        <v>498</v>
      </c>
      <c r="B59" s="300" t="s">
        <v>499</v>
      </c>
      <c r="C59" s="301">
        <v>11</v>
      </c>
      <c r="D59" s="302">
        <v>7.1</v>
      </c>
      <c r="E59" s="303">
        <v>0.1</v>
      </c>
      <c r="F59" s="474">
        <v>3922.4331095205703</v>
      </c>
      <c r="G59" s="304">
        <f aca="true" t="shared" si="3" ref="G59:G64">F59-F$59</f>
        <v>0</v>
      </c>
      <c r="H59" s="474">
        <v>39.529033318852406</v>
      </c>
      <c r="I59" s="474">
        <v>37.83618637507257</v>
      </c>
      <c r="J59" s="474">
        <f aca="true" t="shared" si="4" ref="J59:J64">SUM(H59:I59)</f>
        <v>77.36521969392498</v>
      </c>
      <c r="K59" s="297">
        <f aca="true" t="shared" si="5" ref="K59:K64">J59-J$59</f>
        <v>0</v>
      </c>
      <c r="L59" s="474">
        <v>347.91378482142613</v>
      </c>
      <c r="M59" s="297">
        <f aca="true" t="shared" si="6" ref="M59:M64">L59-L$59</f>
        <v>0</v>
      </c>
      <c r="N59" s="305"/>
      <c r="O59"/>
      <c r="P59"/>
      <c r="Q59"/>
      <c r="R59"/>
      <c r="S59"/>
      <c r="T59"/>
      <c r="U59"/>
      <c r="V59"/>
      <c r="W59" s="478"/>
      <c r="X59" s="478"/>
      <c r="Y59" s="478"/>
      <c r="Z59" s="478"/>
      <c r="AA59" s="478"/>
      <c r="AB59"/>
    </row>
    <row r="60" spans="1:28" s="288" customFormat="1" ht="12.75">
      <c r="A60" s="299">
        <v>2</v>
      </c>
      <c r="B60" s="300" t="s">
        <v>500</v>
      </c>
      <c r="C60" s="301">
        <v>12</v>
      </c>
      <c r="D60" s="302">
        <v>7.4</v>
      </c>
      <c r="E60" s="303">
        <v>0.2</v>
      </c>
      <c r="F60" s="474">
        <v>4083.0858444299693</v>
      </c>
      <c r="G60" s="304">
        <f t="shared" si="3"/>
        <v>160.652734909399</v>
      </c>
      <c r="H60" s="474">
        <v>39.92432365204093</v>
      </c>
      <c r="I60" s="474">
        <v>37.83618637507257</v>
      </c>
      <c r="J60" s="474">
        <f t="shared" si="4"/>
        <v>77.7605100271135</v>
      </c>
      <c r="K60" s="297">
        <f t="shared" si="5"/>
        <v>0.3952903331885125</v>
      </c>
      <c r="L60" s="474">
        <v>347.91378482142613</v>
      </c>
      <c r="M60" s="297">
        <f t="shared" si="6"/>
        <v>0</v>
      </c>
      <c r="N60" s="305"/>
      <c r="O60"/>
      <c r="P60"/>
      <c r="Q60"/>
      <c r="R60"/>
      <c r="S60"/>
      <c r="T60"/>
      <c r="U60"/>
      <c r="V60"/>
      <c r="W60" s="478"/>
      <c r="X60" s="478"/>
      <c r="Y60" s="478"/>
      <c r="Z60" s="478"/>
      <c r="AA60" s="478"/>
      <c r="AB60"/>
    </row>
    <row r="61" spans="1:27" s="288" customFormat="1" ht="12.75">
      <c r="A61" s="299">
        <v>3</v>
      </c>
      <c r="B61" s="300" t="s">
        <v>501</v>
      </c>
      <c r="C61" s="301">
        <v>13</v>
      </c>
      <c r="D61" s="302">
        <v>8</v>
      </c>
      <c r="E61" s="303">
        <v>0.3</v>
      </c>
      <c r="F61" s="474">
        <v>4312.589751443395</v>
      </c>
      <c r="G61" s="304">
        <f t="shared" si="3"/>
        <v>390.1566419228243</v>
      </c>
      <c r="H61" s="474">
        <v>40.32356688856134</v>
      </c>
      <c r="I61" s="474">
        <v>37.83618637507257</v>
      </c>
      <c r="J61" s="474">
        <f t="shared" si="4"/>
        <v>78.15975326363392</v>
      </c>
      <c r="K61" s="297">
        <f t="shared" si="5"/>
        <v>0.794533569708932</v>
      </c>
      <c r="L61" s="474">
        <v>378.050809260029</v>
      </c>
      <c r="M61" s="297">
        <f t="shared" si="6"/>
        <v>30.13702443860285</v>
      </c>
      <c r="N61" s="305"/>
      <c r="O61"/>
      <c r="P61"/>
      <c r="Q61"/>
      <c r="R61"/>
      <c r="S61"/>
      <c r="T61"/>
      <c r="U61"/>
      <c r="V61"/>
      <c r="W61" s="478"/>
      <c r="X61" s="478"/>
      <c r="Y61" s="478"/>
      <c r="Z61" s="478"/>
      <c r="AA61" s="478"/>
    </row>
    <row r="62" spans="1:28" s="288" customFormat="1" ht="12.75">
      <c r="A62" s="299">
        <v>4</v>
      </c>
      <c r="B62" s="300" t="s">
        <v>502</v>
      </c>
      <c r="C62" s="301">
        <v>14</v>
      </c>
      <c r="D62" s="302">
        <v>8.1</v>
      </c>
      <c r="E62" s="303">
        <v>0.4</v>
      </c>
      <c r="F62" s="474">
        <v>4542.093658456822</v>
      </c>
      <c r="G62" s="304">
        <f t="shared" si="3"/>
        <v>619.6605489362514</v>
      </c>
      <c r="H62" s="474">
        <v>59.08472058349591</v>
      </c>
      <c r="I62" s="474">
        <v>37.83618637507257</v>
      </c>
      <c r="J62" s="474">
        <f t="shared" si="4"/>
        <v>96.92090695856848</v>
      </c>
      <c r="K62" s="297">
        <f t="shared" si="5"/>
        <v>19.555687264643495</v>
      </c>
      <c r="L62" s="474">
        <v>483.53039479513905</v>
      </c>
      <c r="M62" s="297">
        <f t="shared" si="6"/>
        <v>135.6166099737129</v>
      </c>
      <c r="N62" s="305"/>
      <c r="O62"/>
      <c r="P62"/>
      <c r="Q62"/>
      <c r="R62"/>
      <c r="S62"/>
      <c r="T62"/>
      <c r="U62"/>
      <c r="V62"/>
      <c r="W62" s="478"/>
      <c r="X62" s="478"/>
      <c r="Y62" s="478"/>
      <c r="Z62" s="478"/>
      <c r="AA62" s="478"/>
      <c r="AB62" s="306"/>
    </row>
    <row r="63" spans="1:28" s="288" customFormat="1" ht="12.75">
      <c r="A63" s="307">
        <v>5</v>
      </c>
      <c r="B63" s="300" t="s">
        <v>503</v>
      </c>
      <c r="C63" s="301">
        <v>15</v>
      </c>
      <c r="D63" s="302">
        <v>8.2</v>
      </c>
      <c r="E63" s="308">
        <v>0.5</v>
      </c>
      <c r="F63" s="474">
        <v>5058.47744923703</v>
      </c>
      <c r="G63" s="304">
        <f t="shared" si="3"/>
        <v>1136.0443397164595</v>
      </c>
      <c r="H63" s="474">
        <v>73.10999984048122</v>
      </c>
      <c r="I63" s="474">
        <v>37.83618637507257</v>
      </c>
      <c r="J63" s="474">
        <f t="shared" si="4"/>
        <v>110.9461862155538</v>
      </c>
      <c r="K63" s="297">
        <f t="shared" si="5"/>
        <v>33.58096652162881</v>
      </c>
      <c r="L63" s="474">
        <v>585.2428522754237</v>
      </c>
      <c r="M63" s="297">
        <f t="shared" si="6"/>
        <v>237.3290674539976</v>
      </c>
      <c r="N63" s="309"/>
      <c r="O63"/>
      <c r="P63"/>
      <c r="Q63"/>
      <c r="R63"/>
      <c r="S63"/>
      <c r="T63"/>
      <c r="U63"/>
      <c r="V63"/>
      <c r="W63" s="478"/>
      <c r="X63" s="478"/>
      <c r="Y63" s="478"/>
      <c r="Z63" s="478"/>
      <c r="AA63" s="478"/>
      <c r="AB63" s="306"/>
    </row>
    <row r="64" spans="1:28" s="288" customFormat="1" ht="12.75">
      <c r="A64" s="299">
        <v>6</v>
      </c>
      <c r="B64" s="300" t="s">
        <v>504</v>
      </c>
      <c r="C64" s="301">
        <v>18</v>
      </c>
      <c r="D64" s="302">
        <v>8.4</v>
      </c>
      <c r="E64" s="303">
        <v>0.6</v>
      </c>
      <c r="F64" s="474">
        <v>5058.47744923703</v>
      </c>
      <c r="G64" s="304">
        <f t="shared" si="3"/>
        <v>1136.0443397164595</v>
      </c>
      <c r="H64" s="474">
        <v>73.10999984048122</v>
      </c>
      <c r="I64" s="474">
        <v>37.83618637507257</v>
      </c>
      <c r="J64" s="474">
        <f t="shared" si="4"/>
        <v>110.9461862155538</v>
      </c>
      <c r="K64" s="297">
        <f t="shared" si="5"/>
        <v>33.58096652162881</v>
      </c>
      <c r="L64" s="474">
        <v>585.2428522754237</v>
      </c>
      <c r="M64" s="297">
        <f t="shared" si="6"/>
        <v>237.3290674539976</v>
      </c>
      <c r="N64" s="305"/>
      <c r="O64"/>
      <c r="P64"/>
      <c r="Q64"/>
      <c r="R64"/>
      <c r="S64"/>
      <c r="T64"/>
      <c r="U64"/>
      <c r="V64"/>
      <c r="W64" s="478"/>
      <c r="X64" s="478"/>
      <c r="Y64" s="478"/>
      <c r="Z64" s="478"/>
      <c r="AA64" s="478"/>
      <c r="AB64" s="306"/>
    </row>
    <row r="65" spans="23:28" ht="12.75">
      <c r="W65" s="306"/>
      <c r="X65" s="306"/>
      <c r="Y65" s="306"/>
      <c r="Z65" s="306"/>
      <c r="AA65" s="306"/>
      <c r="AB65" s="306"/>
    </row>
    <row r="66" spans="7:28" ht="12.75">
      <c r="G66" s="311"/>
      <c r="W66" s="306"/>
      <c r="X66" s="306"/>
      <c r="Y66" s="306"/>
      <c r="Z66" s="306"/>
      <c r="AA66" s="306"/>
      <c r="AB66" s="306"/>
    </row>
    <row r="67" spans="1:28" s="279" customFormat="1" ht="15.75">
      <c r="A67" s="280" t="s">
        <v>505</v>
      </c>
      <c r="B67" s="281"/>
      <c r="C67" s="281"/>
      <c r="D67" s="281"/>
      <c r="E67" s="281"/>
      <c r="F67" s="281"/>
      <c r="G67" s="281"/>
      <c r="H67" s="281"/>
      <c r="I67" s="281"/>
      <c r="J67" s="281"/>
      <c r="O67"/>
      <c r="P67"/>
      <c r="Q67"/>
      <c r="R67"/>
      <c r="S67"/>
      <c r="T67"/>
      <c r="U67"/>
      <c r="V67"/>
      <c r="W67" s="306"/>
      <c r="X67" s="306"/>
      <c r="Y67" s="306"/>
      <c r="Z67" s="306"/>
      <c r="AA67" s="306"/>
      <c r="AB67" s="306"/>
    </row>
    <row r="68" spans="1:28" ht="18.75">
      <c r="A68" s="107" t="s">
        <v>488</v>
      </c>
      <c r="B68" s="312"/>
      <c r="C68" s="313"/>
      <c r="D68" s="288"/>
      <c r="E68" s="314"/>
      <c r="F68" s="314"/>
      <c r="G68" s="314"/>
      <c r="H68" s="314"/>
      <c r="I68" s="314"/>
      <c r="J68" s="314"/>
      <c r="K68" s="288"/>
      <c r="L68" s="288"/>
      <c r="W68" s="306"/>
      <c r="X68" s="306"/>
      <c r="Y68" s="306"/>
      <c r="Z68" s="306"/>
      <c r="AA68" s="306"/>
      <c r="AB68" s="306"/>
    </row>
    <row r="69" spans="1:28" ht="36">
      <c r="A69" s="315" t="s">
        <v>489</v>
      </c>
      <c r="B69" s="316" t="s">
        <v>490</v>
      </c>
      <c r="C69" s="315" t="s">
        <v>491</v>
      </c>
      <c r="D69" s="315" t="s">
        <v>492</v>
      </c>
      <c r="E69" s="315" t="s">
        <v>493</v>
      </c>
      <c r="F69" s="315" t="s">
        <v>332</v>
      </c>
      <c r="G69" s="315" t="s">
        <v>333</v>
      </c>
      <c r="H69" s="315" t="s">
        <v>334</v>
      </c>
      <c r="I69" s="315" t="s">
        <v>335</v>
      </c>
      <c r="J69" s="315" t="s">
        <v>474</v>
      </c>
      <c r="K69" s="315" t="s">
        <v>494</v>
      </c>
      <c r="W69" s="306"/>
      <c r="X69" s="306"/>
      <c r="Y69" s="306"/>
      <c r="Z69" s="306"/>
      <c r="AA69" s="306"/>
      <c r="AB69" s="306"/>
    </row>
    <row r="70" spans="1:28" ht="12.75">
      <c r="A70" s="317">
        <v>0</v>
      </c>
      <c r="B70" s="318" t="s">
        <v>497</v>
      </c>
      <c r="C70" s="319">
        <v>10</v>
      </c>
      <c r="D70" s="320">
        <v>6.8</v>
      </c>
      <c r="E70" s="321">
        <v>0</v>
      </c>
      <c r="F70" s="474">
        <v>3736.249313490611</v>
      </c>
      <c r="G70" s="322"/>
      <c r="H70" s="474">
        <v>44.104930489471585</v>
      </c>
      <c r="I70" s="474">
        <v>37.83618637507257</v>
      </c>
      <c r="J70" s="322">
        <f>H70+I70</f>
        <v>81.94111686454416</v>
      </c>
      <c r="K70" s="182"/>
      <c r="Z70" s="306"/>
      <c r="AA70" s="306"/>
      <c r="AB70" s="306"/>
    </row>
    <row r="71" spans="1:11" ht="12.75">
      <c r="A71" s="323">
        <v>1</v>
      </c>
      <c r="B71" s="324" t="s">
        <v>506</v>
      </c>
      <c r="C71" s="325"/>
      <c r="D71" s="326"/>
      <c r="E71" s="327"/>
      <c r="F71" s="474">
        <v>0</v>
      </c>
      <c r="G71" s="328"/>
      <c r="H71" s="474">
        <v>0</v>
      </c>
      <c r="I71" s="474">
        <v>0</v>
      </c>
      <c r="J71" s="329"/>
      <c r="K71" s="182"/>
    </row>
    <row r="72" spans="1:14" ht="12.75">
      <c r="A72" s="330">
        <v>2</v>
      </c>
      <c r="B72" s="331" t="s">
        <v>500</v>
      </c>
      <c r="C72" s="332">
        <v>12</v>
      </c>
      <c r="D72" s="326">
        <v>7.4</v>
      </c>
      <c r="E72" s="333">
        <v>0.2</v>
      </c>
      <c r="F72" s="474">
        <v>4002.5568430615776</v>
      </c>
      <c r="G72" s="329">
        <f>F72-F70</f>
        <v>266.30752957096684</v>
      </c>
      <c r="H72" s="474">
        <v>44.5459797943663</v>
      </c>
      <c r="I72" s="474">
        <v>37.83618637507257</v>
      </c>
      <c r="J72" s="322">
        <f>H72+I72</f>
        <v>82.38216616943888</v>
      </c>
      <c r="K72" s="334">
        <f>J72-J70</f>
        <v>0.44104930489471883</v>
      </c>
      <c r="M72" s="283"/>
      <c r="N72" s="290"/>
    </row>
    <row r="73" spans="1:14" ht="12.75">
      <c r="A73" s="335"/>
      <c r="B73" s="336"/>
      <c r="C73" s="337"/>
      <c r="D73" s="338"/>
      <c r="E73" s="339"/>
      <c r="F73" s="340"/>
      <c r="G73" s="340"/>
      <c r="H73" s="340"/>
      <c r="I73" s="340"/>
      <c r="J73" s="340"/>
      <c r="K73" s="341"/>
      <c r="M73" s="283"/>
      <c r="N73" s="290"/>
    </row>
    <row r="74" spans="13:31" ht="15.75">
      <c r="M74" s="283"/>
      <c r="N74" s="283"/>
      <c r="AC74" s="284"/>
      <c r="AD74" s="284"/>
      <c r="AE74" s="284"/>
    </row>
    <row r="75" spans="1:31" s="284" customFormat="1" ht="15.75">
      <c r="A75" s="525" t="s">
        <v>507</v>
      </c>
      <c r="B75" s="525"/>
      <c r="C75" s="525"/>
      <c r="D75" s="525"/>
      <c r="E75" s="525"/>
      <c r="F75" s="525"/>
      <c r="G75" s="525"/>
      <c r="H75" s="525"/>
      <c r="I75" s="525"/>
      <c r="J75" s="525"/>
      <c r="K75"/>
      <c r="L75"/>
      <c r="M75" s="283"/>
      <c r="N75" s="283"/>
      <c r="O75"/>
      <c r="P75"/>
      <c r="Q75"/>
      <c r="R75"/>
      <c r="S75"/>
      <c r="T75"/>
      <c r="U75"/>
      <c r="V75"/>
      <c r="W75"/>
      <c r="X75"/>
      <c r="Y75"/>
      <c r="Z75"/>
      <c r="AA75"/>
      <c r="AB75"/>
      <c r="AC75" s="288"/>
      <c r="AD75" s="288"/>
      <c r="AE75" s="288"/>
    </row>
    <row r="76" spans="1:31" s="288" customFormat="1" ht="18.75" customHeight="1" thickBot="1">
      <c r="A76" s="526" t="s">
        <v>488</v>
      </c>
      <c r="B76" s="526"/>
      <c r="C76" s="314"/>
      <c r="D76" s="314"/>
      <c r="E76" s="314"/>
      <c r="F76" s="314"/>
      <c r="G76" s="314"/>
      <c r="H76" s="313"/>
      <c r="M76" s="310"/>
      <c r="N76" s="310"/>
      <c r="O76"/>
      <c r="P76"/>
      <c r="Q76"/>
      <c r="R76"/>
      <c r="S76"/>
      <c r="T76"/>
      <c r="U76"/>
      <c r="V76"/>
      <c r="W76"/>
      <c r="X76"/>
      <c r="Y76"/>
      <c r="Z76"/>
      <c r="AA76"/>
      <c r="AB76"/>
      <c r="AC76" s="306"/>
      <c r="AD76" s="306"/>
      <c r="AE76" s="306"/>
    </row>
    <row r="77" spans="1:28" s="306" customFormat="1" ht="64.5" thickBot="1">
      <c r="A77" s="342" t="s">
        <v>489</v>
      </c>
      <c r="B77" s="343" t="s">
        <v>490</v>
      </c>
      <c r="C77" s="344" t="s">
        <v>491</v>
      </c>
      <c r="D77" s="344" t="s">
        <v>508</v>
      </c>
      <c r="E77" s="344" t="s">
        <v>332</v>
      </c>
      <c r="F77" s="344" t="s">
        <v>333</v>
      </c>
      <c r="G77" s="344" t="s">
        <v>336</v>
      </c>
      <c r="H77" s="344" t="s">
        <v>337</v>
      </c>
      <c r="I77" s="345" t="s">
        <v>338</v>
      </c>
      <c r="J77" s="346" t="s">
        <v>494</v>
      </c>
      <c r="K77" s="344" t="s">
        <v>495</v>
      </c>
      <c r="L77" s="345" t="s">
        <v>496</v>
      </c>
      <c r="M77" s="290"/>
      <c r="N77" s="290"/>
      <c r="O77"/>
      <c r="P77"/>
      <c r="Q77"/>
      <c r="R77"/>
      <c r="S77"/>
      <c r="T77"/>
      <c r="U77"/>
      <c r="V77"/>
      <c r="W77"/>
      <c r="X77"/>
      <c r="Y77"/>
      <c r="Z77"/>
      <c r="AA77"/>
      <c r="AB77"/>
    </row>
    <row r="78" spans="1:28" s="306" customFormat="1" ht="12.75">
      <c r="A78" s="347">
        <v>0</v>
      </c>
      <c r="B78" s="348" t="s">
        <v>497</v>
      </c>
      <c r="C78" s="349">
        <v>10</v>
      </c>
      <c r="D78" s="350">
        <v>0</v>
      </c>
      <c r="E78" s="474">
        <v>2320.576779315223</v>
      </c>
      <c r="F78" s="351"/>
      <c r="G78" s="474">
        <v>26.968727872851</v>
      </c>
      <c r="H78" s="474">
        <v>37.83618637507257</v>
      </c>
      <c r="I78" s="352">
        <f>G78+H78</f>
        <v>64.80491424792358</v>
      </c>
      <c r="J78" s="353">
        <v>0</v>
      </c>
      <c r="K78" s="474">
        <v>288.55993725183805</v>
      </c>
      <c r="L78" s="353">
        <v>0</v>
      </c>
      <c r="M78" s="354"/>
      <c r="N78" s="354"/>
      <c r="O78"/>
      <c r="P78"/>
      <c r="Q78"/>
      <c r="R78"/>
      <c r="S78"/>
      <c r="T78"/>
      <c r="U78"/>
      <c r="V78"/>
      <c r="W78"/>
      <c r="X78"/>
      <c r="Y78"/>
      <c r="Z78"/>
      <c r="AA78"/>
      <c r="AB78"/>
    </row>
    <row r="79" spans="1:28" s="306" customFormat="1" ht="12.75">
      <c r="A79" s="299" t="s">
        <v>509</v>
      </c>
      <c r="B79" s="300" t="s">
        <v>499</v>
      </c>
      <c r="C79" s="301">
        <v>11</v>
      </c>
      <c r="D79" s="355">
        <v>0.1</v>
      </c>
      <c r="E79" s="474">
        <v>2461.53613059864</v>
      </c>
      <c r="F79" s="304">
        <v>0</v>
      </c>
      <c r="G79" s="474">
        <v>29.78544901611557</v>
      </c>
      <c r="H79" s="474">
        <v>37.83618637507257</v>
      </c>
      <c r="I79" s="352">
        <f aca="true" t="shared" si="7" ref="I79:I84">G79+H79</f>
        <v>67.62163539118814</v>
      </c>
      <c r="J79" s="353">
        <f aca="true" t="shared" si="8" ref="J79:J84">I79-I$79</f>
        <v>0</v>
      </c>
      <c r="K79" s="474">
        <v>345.0668580742185</v>
      </c>
      <c r="L79" s="353">
        <f aca="true" t="shared" si="9" ref="L79:L84">K79-K$79</f>
        <v>0</v>
      </c>
      <c r="M79" s="356"/>
      <c r="N79" s="356"/>
      <c r="O79"/>
      <c r="P79"/>
      <c r="Q79"/>
      <c r="R79"/>
      <c r="S79"/>
      <c r="T79"/>
      <c r="U79"/>
      <c r="V79"/>
      <c r="W79"/>
      <c r="X79"/>
      <c r="Y79"/>
      <c r="Z79"/>
      <c r="AA79"/>
      <c r="AB79"/>
    </row>
    <row r="80" spans="1:28" s="306" customFormat="1" ht="12.75">
      <c r="A80" s="299">
        <v>2</v>
      </c>
      <c r="B80" s="300" t="s">
        <v>500</v>
      </c>
      <c r="C80" s="301">
        <v>12</v>
      </c>
      <c r="D80" s="355">
        <v>0.2</v>
      </c>
      <c r="E80" s="474">
        <v>2597.533032764725</v>
      </c>
      <c r="F80" s="304">
        <f>E80-E$79</f>
        <v>135.99690216608496</v>
      </c>
      <c r="G80" s="474">
        <v>30.08330350627673</v>
      </c>
      <c r="H80" s="474">
        <v>37.83618637507257</v>
      </c>
      <c r="I80" s="352">
        <f t="shared" si="7"/>
        <v>67.9194898813493</v>
      </c>
      <c r="J80" s="353">
        <f t="shared" si="8"/>
        <v>0.29785449016117127</v>
      </c>
      <c r="K80" s="474">
        <v>346.95042210163115</v>
      </c>
      <c r="L80" s="353">
        <f t="shared" si="9"/>
        <v>1.8835640274126604</v>
      </c>
      <c r="M80" s="356"/>
      <c r="N80" s="356"/>
      <c r="O80"/>
      <c r="P80"/>
      <c r="Q80"/>
      <c r="R80"/>
      <c r="S80"/>
      <c r="T80"/>
      <c r="U80"/>
      <c r="V80"/>
      <c r="W80"/>
      <c r="X80"/>
      <c r="Y80"/>
      <c r="Z80"/>
      <c r="AA80"/>
      <c r="AB80"/>
    </row>
    <row r="81" spans="1:28" s="306" customFormat="1" ht="12.75">
      <c r="A81" s="299">
        <v>3</v>
      </c>
      <c r="B81" s="300" t="s">
        <v>501</v>
      </c>
      <c r="C81" s="301">
        <v>13</v>
      </c>
      <c r="D81" s="355">
        <v>0.3</v>
      </c>
      <c r="E81" s="474">
        <v>2772.1832437945536</v>
      </c>
      <c r="F81" s="304">
        <f>E81-E$79</f>
        <v>310.6471131959138</v>
      </c>
      <c r="G81" s="474">
        <v>41.74383791043026</v>
      </c>
      <c r="H81" s="474">
        <v>37.83618637507257</v>
      </c>
      <c r="I81" s="352">
        <f t="shared" si="7"/>
        <v>79.58002428550283</v>
      </c>
      <c r="J81" s="353">
        <f t="shared" si="8"/>
        <v>11.958388894314695</v>
      </c>
      <c r="K81" s="474">
        <v>373.3203184854086</v>
      </c>
      <c r="L81" s="353">
        <f t="shared" si="9"/>
        <v>28.253460411190133</v>
      </c>
      <c r="M81" s="356"/>
      <c r="N81" s="356"/>
      <c r="O81"/>
      <c r="P81"/>
      <c r="Q81"/>
      <c r="R81"/>
      <c r="S81"/>
      <c r="T81"/>
      <c r="U81"/>
      <c r="V81"/>
      <c r="W81"/>
      <c r="X81"/>
      <c r="Y81"/>
      <c r="Z81"/>
      <c r="AA81"/>
      <c r="AB81"/>
    </row>
    <row r="82" spans="1:28" s="306" customFormat="1" ht="12.75">
      <c r="A82" s="299">
        <v>4</v>
      </c>
      <c r="B82" s="300" t="s">
        <v>502</v>
      </c>
      <c r="C82" s="301">
        <v>14</v>
      </c>
      <c r="D82" s="355">
        <v>0.4</v>
      </c>
      <c r="E82" s="474">
        <v>3115.96807896626</v>
      </c>
      <c r="F82" s="304">
        <f>E82-E$79</f>
        <v>654.43194836762</v>
      </c>
      <c r="G82" s="474">
        <v>51.08123076374726</v>
      </c>
      <c r="H82" s="474">
        <v>37.83618637507257</v>
      </c>
      <c r="I82" s="352">
        <f t="shared" si="7"/>
        <v>88.91741713881983</v>
      </c>
      <c r="J82" s="353">
        <f t="shared" si="8"/>
        <v>21.295781747631693</v>
      </c>
      <c r="K82" s="474">
        <v>373.3203184854086</v>
      </c>
      <c r="L82" s="353">
        <f t="shared" si="9"/>
        <v>28.253460411190133</v>
      </c>
      <c r="M82" s="356"/>
      <c r="N82" s="356"/>
      <c r="O82"/>
      <c r="P82"/>
      <c r="Q82"/>
      <c r="R82"/>
      <c r="S82"/>
      <c r="T82"/>
      <c r="U82"/>
      <c r="V82"/>
      <c r="W82"/>
      <c r="X82"/>
      <c r="Y82"/>
      <c r="Z82"/>
      <c r="AA82"/>
      <c r="AB82"/>
    </row>
    <row r="83" spans="1:28" s="306" customFormat="1" ht="12.75">
      <c r="A83" s="307">
        <v>5</v>
      </c>
      <c r="B83" s="300" t="s">
        <v>503</v>
      </c>
      <c r="C83" s="301">
        <v>15</v>
      </c>
      <c r="D83" s="357">
        <v>0.5</v>
      </c>
      <c r="E83" s="474">
        <v>3356.6100637554546</v>
      </c>
      <c r="F83" s="304">
        <f>E83-E$79</f>
        <v>895.0739331568147</v>
      </c>
      <c r="G83" s="474">
        <v>57.61720477742465</v>
      </c>
      <c r="H83" s="474">
        <v>37.83618637507257</v>
      </c>
      <c r="I83" s="352">
        <f t="shared" si="7"/>
        <v>95.45339115249722</v>
      </c>
      <c r="J83" s="353">
        <f t="shared" si="8"/>
        <v>27.831755761309083</v>
      </c>
      <c r="K83" s="474">
        <v>475.03277596569336</v>
      </c>
      <c r="L83" s="353">
        <f t="shared" si="9"/>
        <v>129.96591789147487</v>
      </c>
      <c r="M83" s="356"/>
      <c r="N83" s="356"/>
      <c r="O83"/>
      <c r="P83"/>
      <c r="Q83"/>
      <c r="R83"/>
      <c r="S83"/>
      <c r="T83"/>
      <c r="U83"/>
      <c r="V83"/>
      <c r="W83"/>
      <c r="X83"/>
      <c r="Y83"/>
      <c r="Z83"/>
      <c r="AA83"/>
      <c r="AB83"/>
    </row>
    <row r="84" spans="1:28" s="306" customFormat="1" ht="12.75">
      <c r="A84" s="299">
        <v>6</v>
      </c>
      <c r="B84" s="300" t="s">
        <v>504</v>
      </c>
      <c r="C84" s="301">
        <v>18</v>
      </c>
      <c r="D84" s="355">
        <v>0.8</v>
      </c>
      <c r="E84" s="474">
        <v>3486.8401253466636</v>
      </c>
      <c r="F84" s="304">
        <f>E84-E$79</f>
        <v>1025.3039947480238</v>
      </c>
      <c r="G84" s="474">
        <v>61.15432777408458</v>
      </c>
      <c r="H84" s="474">
        <v>37.83618637507257</v>
      </c>
      <c r="I84" s="352">
        <f t="shared" si="7"/>
        <v>98.99051414915715</v>
      </c>
      <c r="J84" s="353">
        <f t="shared" si="8"/>
        <v>31.368878757969014</v>
      </c>
      <c r="K84" s="474">
        <v>475.03277596569336</v>
      </c>
      <c r="L84" s="353">
        <f t="shared" si="9"/>
        <v>129.96591789147487</v>
      </c>
      <c r="M84" s="356"/>
      <c r="N84" s="356"/>
      <c r="O84"/>
      <c r="P84"/>
      <c r="Q84"/>
      <c r="R84"/>
      <c r="S84"/>
      <c r="T84"/>
      <c r="U84"/>
      <c r="V84"/>
      <c r="W84"/>
      <c r="X84"/>
      <c r="Y84"/>
      <c r="Z84"/>
      <c r="AA84"/>
      <c r="AB84"/>
    </row>
    <row r="85" ht="12.75">
      <c r="A85" t="s">
        <v>510</v>
      </c>
    </row>
    <row r="87" spans="1:49" s="279" customFormat="1" ht="15.75">
      <c r="A87" s="525" t="s">
        <v>511</v>
      </c>
      <c r="B87" s="525"/>
      <c r="C87" s="525"/>
      <c r="D87" s="525"/>
      <c r="E87" s="525"/>
      <c r="F87" s="525"/>
      <c r="G87" s="525"/>
      <c r="H87" s="525"/>
      <c r="I87" s="525"/>
      <c r="J87" s="525"/>
      <c r="K87" s="52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10" ht="16.5" thickBot="1">
      <c r="A88" s="526" t="s">
        <v>488</v>
      </c>
      <c r="B88" s="526"/>
      <c r="C88" s="314"/>
      <c r="D88" s="313"/>
      <c r="E88" s="288"/>
      <c r="F88" s="288"/>
      <c r="G88" s="288"/>
      <c r="H88" s="288"/>
      <c r="I88" s="288"/>
      <c r="J88" s="288"/>
    </row>
    <row r="89" spans="1:11" ht="60.75" customHeight="1" thickBot="1">
      <c r="A89" s="358" t="s">
        <v>489</v>
      </c>
      <c r="B89" s="359" t="s">
        <v>490</v>
      </c>
      <c r="C89" s="360" t="s">
        <v>491</v>
      </c>
      <c r="D89" s="360" t="s">
        <v>508</v>
      </c>
      <c r="E89" s="360" t="s">
        <v>332</v>
      </c>
      <c r="F89" s="360" t="s">
        <v>333</v>
      </c>
      <c r="G89" s="360" t="s">
        <v>336</v>
      </c>
      <c r="H89" s="360" t="s">
        <v>337</v>
      </c>
      <c r="I89" s="361" t="s">
        <v>338</v>
      </c>
      <c r="J89" s="362" t="s">
        <v>494</v>
      </c>
      <c r="K89" s="306"/>
    </row>
    <row r="90" spans="1:11" ht="12" customHeight="1">
      <c r="A90" s="317">
        <v>0</v>
      </c>
      <c r="B90" s="318" t="s">
        <v>497</v>
      </c>
      <c r="C90" s="319">
        <v>10</v>
      </c>
      <c r="D90" s="363">
        <v>0</v>
      </c>
      <c r="E90" s="474">
        <v>2705.7613345762393</v>
      </c>
      <c r="F90" s="322"/>
      <c r="G90" s="474">
        <v>39.93978084628144</v>
      </c>
      <c r="H90" s="474">
        <v>37.83618637507257</v>
      </c>
      <c r="I90" s="364">
        <f>G90+H90</f>
        <v>77.77596722135401</v>
      </c>
      <c r="J90" s="365"/>
      <c r="K90" s="306"/>
    </row>
    <row r="91" spans="1:11" ht="12" customHeight="1">
      <c r="A91" s="330" t="s">
        <v>498</v>
      </c>
      <c r="B91" s="324" t="s">
        <v>499</v>
      </c>
      <c r="C91" s="325">
        <v>11</v>
      </c>
      <c r="D91" s="366">
        <v>0.1</v>
      </c>
      <c r="E91" s="474">
        <v>0</v>
      </c>
      <c r="F91" s="328"/>
      <c r="G91" s="474">
        <v>0</v>
      </c>
      <c r="H91" s="474">
        <v>0</v>
      </c>
      <c r="I91" s="364">
        <f>G91+H91</f>
        <v>0</v>
      </c>
      <c r="J91" s="367">
        <f>I90-I$90</f>
        <v>0</v>
      </c>
      <c r="K91" s="306"/>
    </row>
    <row r="92" spans="1:11" ht="12" customHeight="1">
      <c r="A92" s="330">
        <v>2</v>
      </c>
      <c r="B92" s="331" t="s">
        <v>500</v>
      </c>
      <c r="C92" s="332">
        <v>12</v>
      </c>
      <c r="D92" s="368">
        <v>0.2</v>
      </c>
      <c r="E92" s="474">
        <v>2904.417272146304</v>
      </c>
      <c r="F92" s="329"/>
      <c r="G92" s="474">
        <v>40.33917865474425</v>
      </c>
      <c r="H92" s="474">
        <v>37.83618637507257</v>
      </c>
      <c r="I92" s="364">
        <f>G92+H92</f>
        <v>78.17536502981682</v>
      </c>
      <c r="J92" s="367">
        <v>0</v>
      </c>
      <c r="K92" s="306"/>
    </row>
    <row r="93" spans="1:11" ht="12" customHeight="1">
      <c r="A93" s="330">
        <v>3</v>
      </c>
      <c r="B93" s="331" t="s">
        <v>501</v>
      </c>
      <c r="C93" s="332">
        <v>13</v>
      </c>
      <c r="D93" s="368">
        <v>0.3</v>
      </c>
      <c r="E93" s="474">
        <v>3290.761597951867</v>
      </c>
      <c r="F93" s="329"/>
      <c r="G93" s="474">
        <v>55.828722764571424</v>
      </c>
      <c r="H93" s="474">
        <v>37.83618637507257</v>
      </c>
      <c r="I93" s="364">
        <f>G93+H93</f>
        <v>93.664909139644</v>
      </c>
      <c r="J93" s="367">
        <f>I92-I$90</f>
        <v>0.39939780846280826</v>
      </c>
      <c r="K93" s="306"/>
    </row>
  </sheetData>
  <mergeCells count="11">
    <mergeCell ref="A75:J75"/>
    <mergeCell ref="A87:K87"/>
    <mergeCell ref="A76:B76"/>
    <mergeCell ref="A88:B88"/>
    <mergeCell ref="E6:F6"/>
    <mergeCell ref="E21:F21"/>
    <mergeCell ref="A38:F38"/>
    <mergeCell ref="A5:H5"/>
    <mergeCell ref="A20:H20"/>
    <mergeCell ref="G21:H21"/>
    <mergeCell ref="G6:H6"/>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F6"/>
  <sheetViews>
    <sheetView workbookViewId="0" topLeftCell="A1">
      <selection activeCell="A1" sqref="A1"/>
    </sheetView>
  </sheetViews>
  <sheetFormatPr defaultColWidth="9.140625" defaultRowHeight="12.75"/>
  <cols>
    <col min="1" max="1" width="34.140625" style="0" customWidth="1"/>
    <col min="5" max="5" width="10.28125" style="0" bestFit="1" customWidth="1"/>
    <col min="6" max="6" width="10.421875" style="0" customWidth="1"/>
  </cols>
  <sheetData>
    <row r="1" ht="12.75">
      <c r="A1" t="s">
        <v>512</v>
      </c>
    </row>
    <row r="2" ht="13.5" thickBot="1"/>
    <row r="3" spans="1:6" ht="39" thickBot="1">
      <c r="A3" s="369" t="s">
        <v>513</v>
      </c>
      <c r="B3" s="370" t="s">
        <v>514</v>
      </c>
      <c r="C3" s="370"/>
      <c r="D3" s="370" t="s">
        <v>515</v>
      </c>
      <c r="E3" s="371" t="s">
        <v>516</v>
      </c>
      <c r="F3" s="134"/>
    </row>
    <row r="4" spans="1:5" ht="12.75">
      <c r="A4" s="219" t="s">
        <v>530</v>
      </c>
      <c r="B4" s="372" t="s">
        <v>531</v>
      </c>
      <c r="C4" s="372">
        <v>1600</v>
      </c>
      <c r="D4" s="373">
        <v>1.3</v>
      </c>
      <c r="E4" s="374">
        <f>C4*D4</f>
        <v>2080</v>
      </c>
    </row>
    <row r="5" spans="1:5" ht="12.75">
      <c r="A5" s="223" t="s">
        <v>532</v>
      </c>
      <c r="B5" s="182" t="s">
        <v>533</v>
      </c>
      <c r="C5" s="182">
        <v>2200</v>
      </c>
      <c r="D5" s="236">
        <v>2</v>
      </c>
      <c r="E5" s="375">
        <f>C5*D5</f>
        <v>4400</v>
      </c>
    </row>
    <row r="6" spans="1:5" ht="13.5" thickBot="1">
      <c r="A6" s="160" t="s">
        <v>534</v>
      </c>
      <c r="B6" s="161" t="s">
        <v>533</v>
      </c>
      <c r="C6" s="161">
        <v>2300</v>
      </c>
      <c r="D6" s="376">
        <v>2</v>
      </c>
      <c r="E6" s="377">
        <f>C6*D6</f>
        <v>4600</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1:D190"/>
  <sheetViews>
    <sheetView workbookViewId="0" topLeftCell="A2">
      <selection activeCell="A1" sqref="A1"/>
    </sheetView>
  </sheetViews>
  <sheetFormatPr defaultColWidth="9.140625" defaultRowHeight="12.75"/>
  <cols>
    <col min="1" max="1" width="39.57421875" style="0" customWidth="1"/>
    <col min="2" max="4" width="30.28125" style="0" customWidth="1"/>
  </cols>
  <sheetData>
    <row r="1" ht="12.75">
      <c r="A1" t="s">
        <v>535</v>
      </c>
    </row>
    <row r="2" spans="1:4" ht="12.75">
      <c r="A2" s="378" t="s">
        <v>536</v>
      </c>
      <c r="B2" s="379"/>
      <c r="C2" s="380" t="s">
        <v>537</v>
      </c>
      <c r="D2" s="379"/>
    </row>
    <row r="3" spans="1:4" ht="12.75">
      <c r="A3" s="381" t="s">
        <v>538</v>
      </c>
      <c r="B3" s="382" t="s">
        <v>539</v>
      </c>
      <c r="C3" s="382" t="s">
        <v>540</v>
      </c>
      <c r="D3" s="382" t="s">
        <v>541</v>
      </c>
    </row>
    <row r="4" spans="1:4" ht="12.75">
      <c r="A4" s="383" t="s">
        <v>542</v>
      </c>
      <c r="B4" s="91" t="s">
        <v>543</v>
      </c>
      <c r="C4" s="91">
        <v>12</v>
      </c>
      <c r="D4" s="91" t="s">
        <v>544</v>
      </c>
    </row>
    <row r="5" spans="1:4" ht="12.75">
      <c r="A5" s="383" t="s">
        <v>542</v>
      </c>
      <c r="B5" s="91" t="s">
        <v>545</v>
      </c>
      <c r="C5" s="91">
        <v>13</v>
      </c>
      <c r="D5" s="91" t="s">
        <v>546</v>
      </c>
    </row>
    <row r="6" spans="1:4" ht="12.75">
      <c r="A6" s="383" t="s">
        <v>542</v>
      </c>
      <c r="B6" s="91" t="s">
        <v>547</v>
      </c>
      <c r="C6" s="91">
        <v>12</v>
      </c>
      <c r="D6" s="91" t="s">
        <v>548</v>
      </c>
    </row>
    <row r="7" spans="1:4" ht="12.75">
      <c r="A7" s="383" t="s">
        <v>542</v>
      </c>
      <c r="B7" s="91" t="s">
        <v>549</v>
      </c>
      <c r="C7" s="91">
        <v>13</v>
      </c>
      <c r="D7" s="91" t="s">
        <v>550</v>
      </c>
    </row>
    <row r="8" spans="1:4" ht="12.75">
      <c r="A8" s="383" t="s">
        <v>542</v>
      </c>
      <c r="B8" s="91" t="s">
        <v>551</v>
      </c>
      <c r="C8" s="91">
        <v>12</v>
      </c>
      <c r="D8" s="91" t="s">
        <v>552</v>
      </c>
    </row>
    <row r="9" spans="1:4" ht="12.75">
      <c r="A9" s="383" t="s">
        <v>553</v>
      </c>
      <c r="B9" s="91" t="s">
        <v>554</v>
      </c>
      <c r="C9" s="91" t="s">
        <v>555</v>
      </c>
      <c r="D9" s="91" t="s">
        <v>556</v>
      </c>
    </row>
    <row r="10" spans="1:4" ht="12.75">
      <c r="A10" s="383" t="s">
        <v>553</v>
      </c>
      <c r="B10" s="91" t="s">
        <v>557</v>
      </c>
      <c r="C10" s="91" t="s">
        <v>558</v>
      </c>
      <c r="D10" s="91" t="s">
        <v>559</v>
      </c>
    </row>
    <row r="11" spans="1:4" ht="12.75">
      <c r="A11" s="383" t="s">
        <v>553</v>
      </c>
      <c r="B11" s="91" t="s">
        <v>560</v>
      </c>
      <c r="C11" s="91" t="s">
        <v>561</v>
      </c>
      <c r="D11" s="91" t="s">
        <v>562</v>
      </c>
    </row>
    <row r="12" spans="1:4" ht="12.75">
      <c r="A12" s="383" t="s">
        <v>553</v>
      </c>
      <c r="B12" s="91" t="s">
        <v>563</v>
      </c>
      <c r="C12" s="91" t="s">
        <v>561</v>
      </c>
      <c r="D12" s="91" t="s">
        <v>564</v>
      </c>
    </row>
    <row r="13" spans="1:4" ht="12" customHeight="1">
      <c r="A13" s="383" t="s">
        <v>565</v>
      </c>
      <c r="B13" s="91" t="s">
        <v>566</v>
      </c>
      <c r="C13" s="384">
        <v>39432</v>
      </c>
      <c r="D13" s="91" t="s">
        <v>567</v>
      </c>
    </row>
    <row r="14" spans="1:4" ht="12.75">
      <c r="A14" s="383" t="s">
        <v>565</v>
      </c>
      <c r="B14" s="91" t="s">
        <v>568</v>
      </c>
      <c r="C14" s="91">
        <v>12</v>
      </c>
      <c r="D14" s="91" t="s">
        <v>569</v>
      </c>
    </row>
    <row r="15" spans="1:4" ht="12.75">
      <c r="A15" s="383" t="s">
        <v>565</v>
      </c>
      <c r="B15" s="91" t="s">
        <v>570</v>
      </c>
      <c r="C15" s="91">
        <v>12</v>
      </c>
      <c r="D15" s="91" t="s">
        <v>571</v>
      </c>
    </row>
    <row r="16" spans="1:4" ht="12.75">
      <c r="A16" s="383" t="s">
        <v>565</v>
      </c>
      <c r="B16" s="91" t="s">
        <v>570</v>
      </c>
      <c r="C16" s="91">
        <v>16</v>
      </c>
      <c r="D16" s="91" t="s">
        <v>572</v>
      </c>
    </row>
    <row r="17" spans="1:4" ht="12.75">
      <c r="A17" s="383" t="s">
        <v>573</v>
      </c>
      <c r="B17" s="91" t="s">
        <v>543</v>
      </c>
      <c r="C17" s="91">
        <v>12</v>
      </c>
      <c r="D17" s="91" t="s">
        <v>544</v>
      </c>
    </row>
    <row r="18" spans="1:4" ht="12.75">
      <c r="A18" s="383" t="s">
        <v>573</v>
      </c>
      <c r="B18" s="91" t="s">
        <v>545</v>
      </c>
      <c r="C18" s="91">
        <v>13</v>
      </c>
      <c r="D18" s="91" t="s">
        <v>546</v>
      </c>
    </row>
    <row r="19" spans="1:4" ht="12.75">
      <c r="A19" s="383" t="s">
        <v>573</v>
      </c>
      <c r="B19" s="91" t="s">
        <v>547</v>
      </c>
      <c r="C19" s="91">
        <v>12</v>
      </c>
      <c r="D19" s="91" t="s">
        <v>548</v>
      </c>
    </row>
    <row r="20" spans="1:4" ht="12.75">
      <c r="A20" s="383" t="s">
        <v>573</v>
      </c>
      <c r="B20" s="91" t="s">
        <v>549</v>
      </c>
      <c r="C20" s="91">
        <v>13</v>
      </c>
      <c r="D20" s="91" t="s">
        <v>550</v>
      </c>
    </row>
    <row r="21" spans="1:4" ht="12.75">
      <c r="A21" s="383" t="s">
        <v>573</v>
      </c>
      <c r="B21" s="91" t="s">
        <v>551</v>
      </c>
      <c r="C21" s="91">
        <v>12</v>
      </c>
      <c r="D21" s="91" t="s">
        <v>552</v>
      </c>
    </row>
    <row r="22" spans="1:4" ht="12.75">
      <c r="A22" s="383" t="s">
        <v>574</v>
      </c>
      <c r="B22" s="91" t="s">
        <v>575</v>
      </c>
      <c r="C22" s="385">
        <v>36874</v>
      </c>
      <c r="D22" s="91" t="s">
        <v>576</v>
      </c>
    </row>
    <row r="23" spans="1:4" ht="12.75">
      <c r="A23" s="383" t="s">
        <v>574</v>
      </c>
      <c r="B23" s="91" t="s">
        <v>575</v>
      </c>
      <c r="C23" s="91" t="s">
        <v>577</v>
      </c>
      <c r="D23" s="91" t="s">
        <v>578</v>
      </c>
    </row>
    <row r="24" spans="1:4" ht="12.75">
      <c r="A24" s="383" t="s">
        <v>574</v>
      </c>
      <c r="B24" s="91" t="s">
        <v>579</v>
      </c>
      <c r="C24" s="91" t="s">
        <v>580</v>
      </c>
      <c r="D24" s="91" t="s">
        <v>581</v>
      </c>
    </row>
    <row r="25" spans="1:4" ht="12.75">
      <c r="A25" s="383" t="s">
        <v>582</v>
      </c>
      <c r="B25" s="91" t="s">
        <v>583</v>
      </c>
      <c r="C25" s="91" t="s">
        <v>584</v>
      </c>
      <c r="D25" s="91" t="s">
        <v>585</v>
      </c>
    </row>
    <row r="26" spans="1:4" ht="12.75">
      <c r="A26" s="383" t="s">
        <v>582</v>
      </c>
      <c r="B26" s="91" t="s">
        <v>586</v>
      </c>
      <c r="C26" s="91" t="s">
        <v>587</v>
      </c>
      <c r="D26" s="91" t="s">
        <v>621</v>
      </c>
    </row>
    <row r="27" spans="1:4" ht="12.75">
      <c r="A27" s="383" t="s">
        <v>582</v>
      </c>
      <c r="B27" s="91" t="s">
        <v>622</v>
      </c>
      <c r="C27" s="91" t="s">
        <v>623</v>
      </c>
      <c r="D27" s="91" t="s">
        <v>624</v>
      </c>
    </row>
    <row r="28" spans="1:4" ht="12.75">
      <c r="A28" s="383" t="s">
        <v>582</v>
      </c>
      <c r="B28" s="91" t="s">
        <v>625</v>
      </c>
      <c r="C28" s="385">
        <v>36876</v>
      </c>
      <c r="D28" s="91" t="s">
        <v>626</v>
      </c>
    </row>
    <row r="29" spans="1:4" ht="12.75">
      <c r="A29" s="383" t="s">
        <v>582</v>
      </c>
      <c r="B29" s="91" t="s">
        <v>627</v>
      </c>
      <c r="C29" s="385">
        <v>36874</v>
      </c>
      <c r="D29" s="91" t="s">
        <v>628</v>
      </c>
    </row>
    <row r="30" spans="1:4" ht="12.75">
      <c r="A30" s="383" t="s">
        <v>582</v>
      </c>
      <c r="B30" s="91" t="s">
        <v>629</v>
      </c>
      <c r="C30" s="385">
        <v>36873</v>
      </c>
      <c r="D30" s="91" t="s">
        <v>630</v>
      </c>
    </row>
    <row r="31" spans="1:4" ht="12.75">
      <c r="A31" s="383" t="s">
        <v>631</v>
      </c>
      <c r="B31" s="91" t="s">
        <v>627</v>
      </c>
      <c r="C31" s="91" t="s">
        <v>632</v>
      </c>
      <c r="D31" s="91" t="s">
        <v>633</v>
      </c>
    </row>
    <row r="32" spans="1:4" ht="12.75">
      <c r="A32" s="383" t="s">
        <v>634</v>
      </c>
      <c r="B32" s="91" t="s">
        <v>635</v>
      </c>
      <c r="C32" s="91" t="s">
        <v>623</v>
      </c>
      <c r="D32" s="91" t="s">
        <v>636</v>
      </c>
    </row>
    <row r="33" spans="1:4" ht="12.75">
      <c r="A33" s="383" t="s">
        <v>634</v>
      </c>
      <c r="B33" s="91" t="s">
        <v>637</v>
      </c>
      <c r="C33" s="385">
        <v>36874</v>
      </c>
      <c r="D33" s="91" t="s">
        <v>638</v>
      </c>
    </row>
    <row r="34" spans="1:4" ht="12.75">
      <c r="A34" s="383" t="s">
        <v>639</v>
      </c>
      <c r="B34" s="91" t="s">
        <v>640</v>
      </c>
      <c r="C34" s="91" t="s">
        <v>641</v>
      </c>
      <c r="D34" s="91" t="s">
        <v>642</v>
      </c>
    </row>
    <row r="35" spans="1:4" ht="12.75">
      <c r="A35" s="383" t="s">
        <v>639</v>
      </c>
      <c r="B35" s="91" t="s">
        <v>643</v>
      </c>
      <c r="C35" s="91" t="s">
        <v>644</v>
      </c>
      <c r="D35" s="91" t="s">
        <v>645</v>
      </c>
    </row>
    <row r="36" spans="1:4" ht="12.75">
      <c r="A36" s="383" t="s">
        <v>639</v>
      </c>
      <c r="B36" s="91" t="s">
        <v>643</v>
      </c>
      <c r="C36" s="91" t="s">
        <v>646</v>
      </c>
      <c r="D36" s="91" t="s">
        <v>647</v>
      </c>
    </row>
    <row r="37" spans="1:4" ht="12.75">
      <c r="A37" s="383" t="s">
        <v>639</v>
      </c>
      <c r="B37" s="91" t="s">
        <v>648</v>
      </c>
      <c r="C37" s="91" t="s">
        <v>649</v>
      </c>
      <c r="D37" s="91" t="s">
        <v>650</v>
      </c>
    </row>
    <row r="38" spans="1:4" ht="12.75">
      <c r="A38" s="383" t="s">
        <v>639</v>
      </c>
      <c r="B38" s="91" t="s">
        <v>651</v>
      </c>
      <c r="C38" s="385">
        <v>36876</v>
      </c>
      <c r="D38" s="91" t="s">
        <v>652</v>
      </c>
    </row>
    <row r="39" spans="1:4" ht="12.75">
      <c r="A39" s="383" t="s">
        <v>639</v>
      </c>
      <c r="B39" s="91" t="s">
        <v>653</v>
      </c>
      <c r="C39" s="385">
        <v>36874</v>
      </c>
      <c r="D39" s="91" t="s">
        <v>654</v>
      </c>
    </row>
    <row r="40" spans="1:4" ht="12.75">
      <c r="A40" s="383" t="s">
        <v>639</v>
      </c>
      <c r="B40" s="91" t="s">
        <v>653</v>
      </c>
      <c r="C40" s="91" t="s">
        <v>632</v>
      </c>
      <c r="D40" s="91" t="s">
        <v>655</v>
      </c>
    </row>
    <row r="41" spans="1:4" ht="12.75">
      <c r="A41" s="383" t="s">
        <v>639</v>
      </c>
      <c r="B41" s="91" t="s">
        <v>656</v>
      </c>
      <c r="C41" s="385">
        <v>36873</v>
      </c>
      <c r="D41" s="91" t="s">
        <v>657</v>
      </c>
    </row>
    <row r="42" spans="1:4" ht="12.75">
      <c r="A42" s="383" t="s">
        <v>639</v>
      </c>
      <c r="B42" s="91" t="s">
        <v>658</v>
      </c>
      <c r="C42" s="91" t="s">
        <v>577</v>
      </c>
      <c r="D42" s="91" t="s">
        <v>659</v>
      </c>
    </row>
    <row r="43" spans="1:4" ht="12.75">
      <c r="A43" s="383" t="s">
        <v>639</v>
      </c>
      <c r="B43" s="91" t="s">
        <v>658</v>
      </c>
      <c r="C43" s="385">
        <v>36874</v>
      </c>
      <c r="D43" s="91" t="s">
        <v>660</v>
      </c>
    </row>
    <row r="44" spans="1:4" ht="12.75">
      <c r="A44" s="383" t="s">
        <v>639</v>
      </c>
      <c r="B44" s="91" t="s">
        <v>661</v>
      </c>
      <c r="C44" s="91" t="s">
        <v>662</v>
      </c>
      <c r="D44" s="91" t="s">
        <v>663</v>
      </c>
    </row>
    <row r="45" spans="1:4" ht="12.75">
      <c r="A45" s="383" t="s">
        <v>664</v>
      </c>
      <c r="B45" s="91" t="s">
        <v>665</v>
      </c>
      <c r="C45" s="91">
        <v>12</v>
      </c>
      <c r="D45" s="91" t="s">
        <v>666</v>
      </c>
    </row>
    <row r="46" spans="1:4" ht="12.75">
      <c r="A46" s="383" t="s">
        <v>664</v>
      </c>
      <c r="B46" s="91" t="s">
        <v>667</v>
      </c>
      <c r="C46" s="91" t="s">
        <v>668</v>
      </c>
      <c r="D46" s="91" t="s">
        <v>669</v>
      </c>
    </row>
    <row r="47" spans="1:4" ht="12.75">
      <c r="A47" s="383" t="s">
        <v>664</v>
      </c>
      <c r="B47" s="91" t="s">
        <v>670</v>
      </c>
      <c r="C47" s="91" t="s">
        <v>671</v>
      </c>
      <c r="D47" s="91" t="s">
        <v>672</v>
      </c>
    </row>
    <row r="48" spans="1:4" ht="12.75">
      <c r="A48" s="383" t="s">
        <v>673</v>
      </c>
      <c r="B48" s="91" t="s">
        <v>674</v>
      </c>
      <c r="C48" s="91">
        <v>12</v>
      </c>
      <c r="D48" s="91" t="s">
        <v>675</v>
      </c>
    </row>
    <row r="49" spans="1:4" ht="12.75">
      <c r="A49" s="383" t="s">
        <v>673</v>
      </c>
      <c r="B49" s="91" t="s">
        <v>674</v>
      </c>
      <c r="C49" s="91">
        <v>14</v>
      </c>
      <c r="D49" s="91" t="s">
        <v>676</v>
      </c>
    </row>
    <row r="50" spans="1:4" ht="12.75">
      <c r="A50" s="383" t="s">
        <v>673</v>
      </c>
      <c r="B50" s="91" t="s">
        <v>674</v>
      </c>
      <c r="C50" s="91">
        <v>12</v>
      </c>
      <c r="D50" s="91" t="s">
        <v>677</v>
      </c>
    </row>
    <row r="51" spans="1:4" ht="12.75">
      <c r="A51" s="383" t="s">
        <v>673</v>
      </c>
      <c r="B51" s="91" t="s">
        <v>678</v>
      </c>
      <c r="C51" s="91">
        <v>12</v>
      </c>
      <c r="D51" s="91" t="s">
        <v>679</v>
      </c>
    </row>
    <row r="52" spans="1:4" ht="12.75">
      <c r="A52" s="383" t="s">
        <v>673</v>
      </c>
      <c r="B52" s="91" t="s">
        <v>678</v>
      </c>
      <c r="C52" s="91">
        <v>14</v>
      </c>
      <c r="D52" s="91" t="s">
        <v>680</v>
      </c>
    </row>
    <row r="53" spans="1:4" ht="12.75">
      <c r="A53" s="383" t="s">
        <v>673</v>
      </c>
      <c r="B53" s="91" t="s">
        <v>678</v>
      </c>
      <c r="C53" s="91">
        <v>12</v>
      </c>
      <c r="D53" s="91" t="s">
        <v>681</v>
      </c>
    </row>
    <row r="54" spans="1:4" ht="12.75">
      <c r="A54" s="383" t="s">
        <v>682</v>
      </c>
      <c r="B54" s="91" t="s">
        <v>683</v>
      </c>
      <c r="C54" s="91">
        <v>12</v>
      </c>
      <c r="D54" s="91" t="s">
        <v>684</v>
      </c>
    </row>
    <row r="55" spans="1:4" ht="12.75">
      <c r="A55" s="383" t="s">
        <v>682</v>
      </c>
      <c r="B55" s="91" t="s">
        <v>685</v>
      </c>
      <c r="C55" s="91">
        <v>14</v>
      </c>
      <c r="D55" s="91" t="s">
        <v>686</v>
      </c>
    </row>
    <row r="56" spans="1:4" ht="22.5">
      <c r="A56" s="383" t="s">
        <v>682</v>
      </c>
      <c r="B56" s="91" t="s">
        <v>687</v>
      </c>
      <c r="C56" s="91">
        <v>12</v>
      </c>
      <c r="D56" s="91" t="s">
        <v>688</v>
      </c>
    </row>
    <row r="57" spans="1:4" ht="22.5">
      <c r="A57" s="383" t="s">
        <v>682</v>
      </c>
      <c r="B57" s="91" t="s">
        <v>689</v>
      </c>
      <c r="C57" s="91">
        <v>12</v>
      </c>
      <c r="D57" s="91" t="s">
        <v>690</v>
      </c>
    </row>
    <row r="58" spans="1:4" ht="12.75">
      <c r="A58" s="383" t="s">
        <v>691</v>
      </c>
      <c r="B58" s="91" t="s">
        <v>692</v>
      </c>
      <c r="C58" s="91" t="s">
        <v>693</v>
      </c>
      <c r="D58" s="91" t="s">
        <v>694</v>
      </c>
    </row>
    <row r="59" spans="1:4" ht="12.75">
      <c r="A59" s="383" t="s">
        <v>691</v>
      </c>
      <c r="B59" s="91" t="s">
        <v>695</v>
      </c>
      <c r="C59" s="91" t="s">
        <v>696</v>
      </c>
      <c r="D59" s="91" t="s">
        <v>697</v>
      </c>
    </row>
    <row r="60" spans="1:4" ht="12.75">
      <c r="A60" s="383" t="s">
        <v>691</v>
      </c>
      <c r="B60" s="91" t="s">
        <v>695</v>
      </c>
      <c r="C60" s="91">
        <v>12</v>
      </c>
      <c r="D60" s="91" t="s">
        <v>698</v>
      </c>
    </row>
    <row r="61" spans="1:4" ht="12.75">
      <c r="A61" s="383" t="s">
        <v>691</v>
      </c>
      <c r="B61" s="91" t="s">
        <v>699</v>
      </c>
      <c r="C61" s="385">
        <v>36873</v>
      </c>
      <c r="D61" s="91" t="s">
        <v>700</v>
      </c>
    </row>
    <row r="62" spans="1:4" ht="12.75">
      <c r="A62" s="383" t="s">
        <v>701</v>
      </c>
      <c r="B62" s="91" t="s">
        <v>702</v>
      </c>
      <c r="C62" s="385">
        <v>36874</v>
      </c>
      <c r="D62" s="91" t="s">
        <v>703</v>
      </c>
    </row>
    <row r="63" spans="1:4" ht="12.75">
      <c r="A63" s="383" t="s">
        <v>701</v>
      </c>
      <c r="B63" s="91" t="s">
        <v>704</v>
      </c>
      <c r="C63" s="385">
        <v>36874</v>
      </c>
      <c r="D63" s="91" t="s">
        <v>705</v>
      </c>
    </row>
    <row r="64" spans="1:4" ht="12.75">
      <c r="A64" s="383" t="s">
        <v>701</v>
      </c>
      <c r="B64" s="91" t="s">
        <v>706</v>
      </c>
      <c r="C64" s="385">
        <v>36874</v>
      </c>
      <c r="D64" s="91" t="s">
        <v>707</v>
      </c>
    </row>
    <row r="65" spans="1:4" ht="12.75">
      <c r="A65" s="383" t="s">
        <v>701</v>
      </c>
      <c r="B65" s="91" t="s">
        <v>708</v>
      </c>
      <c r="C65" s="385">
        <v>36874</v>
      </c>
      <c r="D65" s="91" t="s">
        <v>709</v>
      </c>
    </row>
    <row r="66" spans="1:4" ht="12.75">
      <c r="A66" s="383" t="s">
        <v>701</v>
      </c>
      <c r="B66" s="91" t="s">
        <v>710</v>
      </c>
      <c r="C66" s="91">
        <v>12</v>
      </c>
      <c r="D66" s="91" t="s">
        <v>711</v>
      </c>
    </row>
    <row r="67" spans="1:4" ht="12.75">
      <c r="A67" s="383" t="s">
        <v>701</v>
      </c>
      <c r="B67" s="91" t="s">
        <v>712</v>
      </c>
      <c r="C67" s="385">
        <v>36874</v>
      </c>
      <c r="D67" s="91" t="s">
        <v>713</v>
      </c>
    </row>
    <row r="68" spans="1:4" ht="12.75">
      <c r="A68" s="383" t="s">
        <v>701</v>
      </c>
      <c r="B68" s="91" t="s">
        <v>714</v>
      </c>
      <c r="C68" s="91">
        <v>12</v>
      </c>
      <c r="D68" s="91" t="s">
        <v>715</v>
      </c>
    </row>
    <row r="69" spans="1:4" ht="12.75">
      <c r="A69" s="383" t="s">
        <v>701</v>
      </c>
      <c r="B69" s="91" t="s">
        <v>716</v>
      </c>
      <c r="C69" s="91">
        <v>12</v>
      </c>
      <c r="D69" s="91" t="s">
        <v>717</v>
      </c>
    </row>
    <row r="70" spans="1:4" ht="12.75">
      <c r="A70" s="383" t="s">
        <v>718</v>
      </c>
      <c r="B70" s="91" t="s">
        <v>719</v>
      </c>
      <c r="C70" s="91">
        <v>12</v>
      </c>
      <c r="D70" s="91" t="s">
        <v>720</v>
      </c>
    </row>
    <row r="71" spans="1:4" ht="12.75">
      <c r="A71" s="383" t="s">
        <v>718</v>
      </c>
      <c r="B71" s="91" t="s">
        <v>719</v>
      </c>
      <c r="C71" s="91">
        <v>12</v>
      </c>
      <c r="D71" s="91" t="s">
        <v>721</v>
      </c>
    </row>
    <row r="72" spans="1:4" ht="12.75">
      <c r="A72" s="383" t="s">
        <v>718</v>
      </c>
      <c r="B72" s="91" t="s">
        <v>719</v>
      </c>
      <c r="C72" s="91">
        <v>12</v>
      </c>
      <c r="D72" s="91" t="s">
        <v>722</v>
      </c>
    </row>
    <row r="73" spans="1:4" ht="12.75">
      <c r="A73" s="383" t="s">
        <v>718</v>
      </c>
      <c r="B73" s="91" t="s">
        <v>719</v>
      </c>
      <c r="C73" s="91">
        <v>12</v>
      </c>
      <c r="D73" s="91" t="s">
        <v>723</v>
      </c>
    </row>
    <row r="74" spans="1:4" ht="12.75">
      <c r="A74" s="383" t="s">
        <v>718</v>
      </c>
      <c r="B74" s="91" t="s">
        <v>719</v>
      </c>
      <c r="C74" s="91">
        <v>12</v>
      </c>
      <c r="D74" s="91" t="s">
        <v>724</v>
      </c>
    </row>
    <row r="75" spans="1:4" ht="12.75">
      <c r="A75" s="383" t="s">
        <v>718</v>
      </c>
      <c r="B75" s="91" t="s">
        <v>719</v>
      </c>
      <c r="C75" s="91">
        <v>12</v>
      </c>
      <c r="D75" s="91" t="s">
        <v>725</v>
      </c>
    </row>
    <row r="76" spans="1:4" ht="12.75">
      <c r="A76" s="383" t="s">
        <v>726</v>
      </c>
      <c r="B76" s="91" t="s">
        <v>727</v>
      </c>
      <c r="C76" s="91">
        <v>12</v>
      </c>
      <c r="D76" s="91" t="s">
        <v>728</v>
      </c>
    </row>
    <row r="77" spans="1:4" ht="12.75">
      <c r="A77" s="383" t="s">
        <v>726</v>
      </c>
      <c r="B77" s="91" t="s">
        <v>727</v>
      </c>
      <c r="C77" s="91">
        <v>13</v>
      </c>
      <c r="D77" s="91" t="s">
        <v>729</v>
      </c>
    </row>
    <row r="78" spans="1:4" ht="12.75">
      <c r="A78" s="383" t="s">
        <v>726</v>
      </c>
      <c r="B78" s="91" t="s">
        <v>730</v>
      </c>
      <c r="C78" s="91" t="s">
        <v>731</v>
      </c>
      <c r="D78" s="91" t="s">
        <v>732</v>
      </c>
    </row>
    <row r="79" spans="1:4" ht="12.75">
      <c r="A79" s="383" t="s">
        <v>726</v>
      </c>
      <c r="B79" s="91" t="s">
        <v>730</v>
      </c>
      <c r="C79" s="91" t="s">
        <v>733</v>
      </c>
      <c r="D79" s="91" t="s">
        <v>734</v>
      </c>
    </row>
    <row r="80" spans="1:4" ht="12.75">
      <c r="A80" s="383" t="s">
        <v>735</v>
      </c>
      <c r="B80" s="91" t="s">
        <v>727</v>
      </c>
      <c r="C80" s="91">
        <v>12</v>
      </c>
      <c r="D80" s="91" t="s">
        <v>736</v>
      </c>
    </row>
    <row r="81" spans="1:4" ht="12.75">
      <c r="A81" s="383" t="s">
        <v>735</v>
      </c>
      <c r="B81" s="91" t="s">
        <v>727</v>
      </c>
      <c r="C81" s="91">
        <v>13</v>
      </c>
      <c r="D81" s="91" t="s">
        <v>737</v>
      </c>
    </row>
    <row r="82" spans="1:4" ht="12.75">
      <c r="A82" s="383" t="s">
        <v>735</v>
      </c>
      <c r="B82" s="91" t="s">
        <v>730</v>
      </c>
      <c r="C82" s="91" t="s">
        <v>731</v>
      </c>
      <c r="D82" s="91" t="s">
        <v>738</v>
      </c>
    </row>
    <row r="83" spans="1:4" ht="12.75">
      <c r="A83" s="383" t="s">
        <v>735</v>
      </c>
      <c r="B83" s="91" t="s">
        <v>730</v>
      </c>
      <c r="C83" s="91" t="s">
        <v>733</v>
      </c>
      <c r="D83" s="91" t="s">
        <v>739</v>
      </c>
    </row>
    <row r="84" spans="1:4" ht="12.75">
      <c r="A84" s="383" t="s">
        <v>740</v>
      </c>
      <c r="B84" s="91" t="s">
        <v>727</v>
      </c>
      <c r="C84" s="91">
        <v>12</v>
      </c>
      <c r="D84" s="91" t="s">
        <v>736</v>
      </c>
    </row>
    <row r="85" spans="1:4" ht="12.75">
      <c r="A85" s="383" t="s">
        <v>740</v>
      </c>
      <c r="B85" s="91" t="s">
        <v>727</v>
      </c>
      <c r="C85" s="91">
        <v>13</v>
      </c>
      <c r="D85" s="91" t="s">
        <v>737</v>
      </c>
    </row>
    <row r="86" spans="1:4" ht="12.75">
      <c r="A86" s="383" t="s">
        <v>740</v>
      </c>
      <c r="B86" s="91" t="s">
        <v>730</v>
      </c>
      <c r="C86" s="91" t="s">
        <v>731</v>
      </c>
      <c r="D86" s="91" t="s">
        <v>738</v>
      </c>
    </row>
    <row r="87" spans="1:4" ht="12.75">
      <c r="A87" s="383" t="s">
        <v>740</v>
      </c>
      <c r="B87" s="91" t="s">
        <v>730</v>
      </c>
      <c r="C87" s="91" t="s">
        <v>733</v>
      </c>
      <c r="D87" s="91" t="s">
        <v>739</v>
      </c>
    </row>
    <row r="88" spans="1:4" ht="12.75">
      <c r="A88" s="383" t="s">
        <v>741</v>
      </c>
      <c r="B88" s="91" t="s">
        <v>727</v>
      </c>
      <c r="C88" s="91">
        <v>12</v>
      </c>
      <c r="D88" s="91" t="s">
        <v>728</v>
      </c>
    </row>
    <row r="89" spans="1:4" ht="12.75">
      <c r="A89" s="383" t="s">
        <v>741</v>
      </c>
      <c r="B89" s="91" t="s">
        <v>727</v>
      </c>
      <c r="C89" s="91">
        <v>13</v>
      </c>
      <c r="D89" s="91" t="s">
        <v>729</v>
      </c>
    </row>
    <row r="90" spans="1:4" ht="12.75">
      <c r="A90" s="383" t="s">
        <v>741</v>
      </c>
      <c r="B90" s="91" t="s">
        <v>730</v>
      </c>
      <c r="C90" s="91" t="s">
        <v>731</v>
      </c>
      <c r="D90" s="91" t="s">
        <v>732</v>
      </c>
    </row>
    <row r="91" spans="1:4" ht="12.75">
      <c r="A91" s="383" t="s">
        <v>741</v>
      </c>
      <c r="B91" s="91" t="s">
        <v>730</v>
      </c>
      <c r="C91" s="91" t="s">
        <v>733</v>
      </c>
      <c r="D91" s="91" t="s">
        <v>734</v>
      </c>
    </row>
    <row r="92" spans="1:4" ht="12.75">
      <c r="A92" s="383" t="s">
        <v>742</v>
      </c>
      <c r="B92" s="91" t="s">
        <v>727</v>
      </c>
      <c r="C92" s="91">
        <v>12</v>
      </c>
      <c r="D92" s="91" t="s">
        <v>728</v>
      </c>
    </row>
    <row r="93" spans="1:4" ht="12.75">
      <c r="A93" s="383" t="s">
        <v>742</v>
      </c>
      <c r="B93" s="91" t="s">
        <v>727</v>
      </c>
      <c r="C93" s="91">
        <v>13</v>
      </c>
      <c r="D93" s="91" t="s">
        <v>729</v>
      </c>
    </row>
    <row r="94" spans="1:4" ht="12.75">
      <c r="A94" s="383" t="s">
        <v>742</v>
      </c>
      <c r="B94" s="91" t="s">
        <v>730</v>
      </c>
      <c r="C94" s="91" t="s">
        <v>731</v>
      </c>
      <c r="D94" s="91" t="s">
        <v>732</v>
      </c>
    </row>
    <row r="95" spans="1:4" ht="12.75">
      <c r="A95" s="383" t="s">
        <v>742</v>
      </c>
      <c r="B95" s="91" t="s">
        <v>730</v>
      </c>
      <c r="C95" s="91" t="s">
        <v>733</v>
      </c>
      <c r="D95" s="91" t="s">
        <v>734</v>
      </c>
    </row>
    <row r="96" spans="1:4" ht="12.75">
      <c r="A96" s="383" t="s">
        <v>743</v>
      </c>
      <c r="B96" s="91" t="s">
        <v>744</v>
      </c>
      <c r="C96" s="91" t="s">
        <v>745</v>
      </c>
      <c r="D96" s="91" t="s">
        <v>746</v>
      </c>
    </row>
    <row r="97" spans="1:4" ht="12.75">
      <c r="A97" s="383" t="s">
        <v>743</v>
      </c>
      <c r="B97" s="91" t="s">
        <v>747</v>
      </c>
      <c r="C97" s="91" t="s">
        <v>632</v>
      </c>
      <c r="D97" s="91" t="s">
        <v>748</v>
      </c>
    </row>
    <row r="98" spans="1:4" ht="12.75">
      <c r="A98" s="383" t="s">
        <v>743</v>
      </c>
      <c r="B98" s="91" t="s">
        <v>749</v>
      </c>
      <c r="C98" s="91" t="s">
        <v>750</v>
      </c>
      <c r="D98" s="91" t="s">
        <v>751</v>
      </c>
    </row>
    <row r="99" spans="1:4" ht="12.75">
      <c r="A99" s="383" t="s">
        <v>743</v>
      </c>
      <c r="B99" s="91" t="s">
        <v>752</v>
      </c>
      <c r="C99" s="91" t="s">
        <v>753</v>
      </c>
      <c r="D99" s="91" t="s">
        <v>754</v>
      </c>
    </row>
    <row r="100" spans="1:4" ht="12.75">
      <c r="A100" s="383" t="s">
        <v>743</v>
      </c>
      <c r="B100" s="91" t="s">
        <v>755</v>
      </c>
      <c r="C100" s="91" t="s">
        <v>756</v>
      </c>
      <c r="D100" s="91" t="s">
        <v>757</v>
      </c>
    </row>
    <row r="101" spans="1:4" ht="12.75">
      <c r="A101" s="383" t="s">
        <v>743</v>
      </c>
      <c r="B101" s="91" t="s">
        <v>758</v>
      </c>
      <c r="C101" s="91" t="s">
        <v>632</v>
      </c>
      <c r="D101" s="91" t="s">
        <v>759</v>
      </c>
    </row>
    <row r="102" spans="1:4" ht="12.75">
      <c r="A102" s="383" t="s">
        <v>743</v>
      </c>
      <c r="B102" s="91" t="s">
        <v>760</v>
      </c>
      <c r="C102" s="91" t="s">
        <v>750</v>
      </c>
      <c r="D102" s="91" t="s">
        <v>761</v>
      </c>
    </row>
    <row r="103" spans="1:4" ht="12.75">
      <c r="A103" s="383" t="s">
        <v>743</v>
      </c>
      <c r="B103" s="91" t="s">
        <v>762</v>
      </c>
      <c r="C103" s="385">
        <v>36876</v>
      </c>
      <c r="D103" s="91" t="s">
        <v>763</v>
      </c>
    </row>
    <row r="104" spans="1:4" ht="12.75">
      <c r="A104" s="383" t="s">
        <v>764</v>
      </c>
      <c r="B104" s="91" t="s">
        <v>683</v>
      </c>
      <c r="C104" s="91">
        <v>12</v>
      </c>
      <c r="D104" s="91" t="s">
        <v>684</v>
      </c>
    </row>
    <row r="105" spans="1:4" ht="12.75">
      <c r="A105" s="383" t="s">
        <v>764</v>
      </c>
      <c r="B105" s="91" t="s">
        <v>685</v>
      </c>
      <c r="C105" s="91">
        <v>14</v>
      </c>
      <c r="D105" s="91" t="s">
        <v>686</v>
      </c>
    </row>
    <row r="106" spans="1:4" ht="22.5">
      <c r="A106" s="383" t="s">
        <v>764</v>
      </c>
      <c r="B106" s="91" t="s">
        <v>687</v>
      </c>
      <c r="C106" s="91">
        <v>12</v>
      </c>
      <c r="D106" s="91" t="s">
        <v>688</v>
      </c>
    </row>
    <row r="107" spans="1:4" ht="22.5">
      <c r="A107" s="383" t="s">
        <v>764</v>
      </c>
      <c r="B107" s="91" t="s">
        <v>689</v>
      </c>
      <c r="C107" s="91">
        <v>12</v>
      </c>
      <c r="D107" s="91" t="s">
        <v>690</v>
      </c>
    </row>
    <row r="108" spans="1:4" ht="12.75">
      <c r="A108" s="383" t="s">
        <v>765</v>
      </c>
      <c r="B108" s="91" t="s">
        <v>766</v>
      </c>
      <c r="C108" s="91">
        <v>12</v>
      </c>
      <c r="D108" s="91" t="s">
        <v>767</v>
      </c>
    </row>
    <row r="109" spans="1:4" ht="12.75">
      <c r="A109" s="383" t="s">
        <v>765</v>
      </c>
      <c r="B109" s="91" t="s">
        <v>768</v>
      </c>
      <c r="C109" s="91" t="s">
        <v>769</v>
      </c>
      <c r="D109" s="91" t="s">
        <v>770</v>
      </c>
    </row>
    <row r="110" spans="1:4" ht="12.75">
      <c r="A110" s="383" t="s">
        <v>765</v>
      </c>
      <c r="B110" s="91" t="s">
        <v>771</v>
      </c>
      <c r="C110" s="91">
        <v>12</v>
      </c>
      <c r="D110" s="91" t="s">
        <v>772</v>
      </c>
    </row>
    <row r="111" spans="1:4" ht="12.75">
      <c r="A111" s="383" t="s">
        <v>765</v>
      </c>
      <c r="B111" s="91" t="s">
        <v>773</v>
      </c>
      <c r="C111" s="91" t="s">
        <v>774</v>
      </c>
      <c r="D111" s="91" t="s">
        <v>775</v>
      </c>
    </row>
    <row r="112" spans="1:4" ht="12.75">
      <c r="A112" s="383" t="s">
        <v>765</v>
      </c>
      <c r="B112" s="91" t="s">
        <v>766</v>
      </c>
      <c r="C112" s="91">
        <v>14</v>
      </c>
      <c r="D112" s="91" t="s">
        <v>776</v>
      </c>
    </row>
    <row r="113" spans="1:4" ht="12.75">
      <c r="A113" s="383" t="s">
        <v>765</v>
      </c>
      <c r="B113" s="91" t="s">
        <v>768</v>
      </c>
      <c r="C113" s="91" t="s">
        <v>777</v>
      </c>
      <c r="D113" s="91" t="s">
        <v>778</v>
      </c>
    </row>
    <row r="114" spans="1:4" ht="12.75">
      <c r="A114" s="383" t="s">
        <v>765</v>
      </c>
      <c r="B114" s="91" t="s">
        <v>779</v>
      </c>
      <c r="C114" s="91" t="s">
        <v>780</v>
      </c>
      <c r="D114" s="91" t="s">
        <v>781</v>
      </c>
    </row>
    <row r="115" spans="1:4" ht="12.75">
      <c r="A115" s="383" t="s">
        <v>765</v>
      </c>
      <c r="B115" s="91" t="s">
        <v>782</v>
      </c>
      <c r="C115" s="91">
        <v>12</v>
      </c>
      <c r="D115" s="91" t="s">
        <v>783</v>
      </c>
    </row>
    <row r="116" spans="1:4" ht="12.75">
      <c r="A116" s="383" t="s">
        <v>765</v>
      </c>
      <c r="B116" s="91" t="s">
        <v>784</v>
      </c>
      <c r="C116" s="91" t="s">
        <v>769</v>
      </c>
      <c r="D116" s="91" t="s">
        <v>785</v>
      </c>
    </row>
    <row r="117" spans="1:4" ht="12.75">
      <c r="A117" s="383" t="s">
        <v>765</v>
      </c>
      <c r="B117" s="91" t="s">
        <v>786</v>
      </c>
      <c r="C117" s="91">
        <v>12</v>
      </c>
      <c r="D117" s="91" t="s">
        <v>772</v>
      </c>
    </row>
    <row r="118" spans="1:4" ht="12.75">
      <c r="A118" s="383" t="s">
        <v>787</v>
      </c>
      <c r="B118" s="91" t="s">
        <v>766</v>
      </c>
      <c r="C118" s="91">
        <v>12</v>
      </c>
      <c r="D118" s="91" t="s">
        <v>783</v>
      </c>
    </row>
    <row r="119" spans="1:4" ht="12.75">
      <c r="A119" s="383" t="s">
        <v>787</v>
      </c>
      <c r="B119" s="91" t="s">
        <v>768</v>
      </c>
      <c r="C119" s="91" t="s">
        <v>769</v>
      </c>
      <c r="D119" s="91" t="s">
        <v>785</v>
      </c>
    </row>
    <row r="120" spans="1:4" ht="12.75">
      <c r="A120" s="383" t="s">
        <v>787</v>
      </c>
      <c r="B120" s="91" t="s">
        <v>771</v>
      </c>
      <c r="C120" s="91">
        <v>12</v>
      </c>
      <c r="D120" s="91" t="s">
        <v>772</v>
      </c>
    </row>
    <row r="121" spans="1:4" ht="12.75">
      <c r="A121" s="383" t="s">
        <v>787</v>
      </c>
      <c r="B121" s="91" t="s">
        <v>773</v>
      </c>
      <c r="C121" s="91" t="s">
        <v>774</v>
      </c>
      <c r="D121" s="91" t="s">
        <v>775</v>
      </c>
    </row>
    <row r="122" spans="1:4" ht="12.75">
      <c r="A122" s="383" t="s">
        <v>787</v>
      </c>
      <c r="B122" s="91" t="s">
        <v>766</v>
      </c>
      <c r="C122" s="91">
        <v>14</v>
      </c>
      <c r="D122" s="91" t="s">
        <v>776</v>
      </c>
    </row>
    <row r="123" spans="1:4" ht="12.75">
      <c r="A123" s="383" t="s">
        <v>787</v>
      </c>
      <c r="B123" s="91" t="s">
        <v>768</v>
      </c>
      <c r="C123" s="91" t="s">
        <v>777</v>
      </c>
      <c r="D123" s="91" t="s">
        <v>778</v>
      </c>
    </row>
    <row r="124" spans="1:4" ht="12.75">
      <c r="A124" s="383" t="s">
        <v>787</v>
      </c>
      <c r="B124" s="91" t="s">
        <v>779</v>
      </c>
      <c r="C124" s="91" t="s">
        <v>780</v>
      </c>
      <c r="D124" s="91" t="s">
        <v>781</v>
      </c>
    </row>
    <row r="125" spans="1:4" ht="12.75">
      <c r="A125" s="383" t="s">
        <v>787</v>
      </c>
      <c r="B125" s="91" t="s">
        <v>782</v>
      </c>
      <c r="C125" s="91">
        <v>12</v>
      </c>
      <c r="D125" s="91" t="s">
        <v>788</v>
      </c>
    </row>
    <row r="126" spans="1:4" ht="12.75">
      <c r="A126" s="383" t="s">
        <v>787</v>
      </c>
      <c r="B126" s="91" t="s">
        <v>784</v>
      </c>
      <c r="C126" s="91" t="s">
        <v>769</v>
      </c>
      <c r="D126" s="91" t="s">
        <v>789</v>
      </c>
    </row>
    <row r="127" spans="1:4" ht="12.75">
      <c r="A127" s="383" t="s">
        <v>787</v>
      </c>
      <c r="B127" s="91" t="s">
        <v>786</v>
      </c>
      <c r="C127" s="91">
        <v>12</v>
      </c>
      <c r="D127" s="91" t="s">
        <v>772</v>
      </c>
    </row>
    <row r="128" spans="1:4" ht="12.75">
      <c r="A128" s="383" t="s">
        <v>790</v>
      </c>
      <c r="B128" s="91" t="s">
        <v>791</v>
      </c>
      <c r="C128" s="91">
        <v>14</v>
      </c>
      <c r="D128" s="91" t="s">
        <v>792</v>
      </c>
    </row>
    <row r="129" spans="1:4" ht="12.75">
      <c r="A129" s="383" t="s">
        <v>790</v>
      </c>
      <c r="B129" s="91" t="s">
        <v>793</v>
      </c>
      <c r="C129" s="91">
        <v>12</v>
      </c>
      <c r="D129" s="91" t="s">
        <v>792</v>
      </c>
    </row>
    <row r="130" spans="1:4" ht="12.75">
      <c r="A130" s="383" t="s">
        <v>794</v>
      </c>
      <c r="B130" s="91" t="s">
        <v>795</v>
      </c>
      <c r="C130" s="91">
        <v>12</v>
      </c>
      <c r="D130" s="91" t="s">
        <v>796</v>
      </c>
    </row>
    <row r="131" spans="1:4" ht="12.75">
      <c r="A131" s="383" t="s">
        <v>794</v>
      </c>
      <c r="B131" s="91" t="s">
        <v>797</v>
      </c>
      <c r="C131" s="91">
        <v>13</v>
      </c>
      <c r="D131" s="91" t="s">
        <v>798</v>
      </c>
    </row>
    <row r="132" spans="1:4" ht="12.75">
      <c r="A132" s="383" t="s">
        <v>794</v>
      </c>
      <c r="B132" s="91" t="s">
        <v>799</v>
      </c>
      <c r="C132" s="91">
        <v>14</v>
      </c>
      <c r="D132" s="91" t="s">
        <v>800</v>
      </c>
    </row>
    <row r="133" spans="1:4" ht="12.75">
      <c r="A133" s="383" t="s">
        <v>794</v>
      </c>
      <c r="B133" s="91" t="s">
        <v>801</v>
      </c>
      <c r="C133" s="91" t="s">
        <v>802</v>
      </c>
      <c r="D133" s="91" t="s">
        <v>803</v>
      </c>
    </row>
    <row r="134" spans="1:4" ht="12.75">
      <c r="A134" s="383" t="s">
        <v>794</v>
      </c>
      <c r="B134" s="91" t="s">
        <v>804</v>
      </c>
      <c r="C134" s="91" t="s">
        <v>805</v>
      </c>
      <c r="D134" s="91" t="s">
        <v>806</v>
      </c>
    </row>
    <row r="135" spans="1:4" ht="12.75">
      <c r="A135" s="383" t="s">
        <v>794</v>
      </c>
      <c r="B135" s="91" t="s">
        <v>807</v>
      </c>
      <c r="C135" s="91" t="s">
        <v>808</v>
      </c>
      <c r="D135" s="91" t="s">
        <v>809</v>
      </c>
    </row>
    <row r="136" spans="1:4" ht="12.75">
      <c r="A136" s="383" t="s">
        <v>794</v>
      </c>
      <c r="B136" s="91" t="s">
        <v>810</v>
      </c>
      <c r="C136" s="91">
        <v>12</v>
      </c>
      <c r="D136" s="91" t="s">
        <v>811</v>
      </c>
    </row>
    <row r="137" spans="1:4" ht="12.75">
      <c r="A137" s="383" t="s">
        <v>812</v>
      </c>
      <c r="B137" s="91" t="s">
        <v>813</v>
      </c>
      <c r="C137" s="91">
        <v>12</v>
      </c>
      <c r="D137" s="91" t="s">
        <v>814</v>
      </c>
    </row>
    <row r="138" spans="1:4" ht="12.75">
      <c r="A138" s="383" t="s">
        <v>812</v>
      </c>
      <c r="B138" s="91" t="s">
        <v>815</v>
      </c>
      <c r="C138" s="91">
        <v>13</v>
      </c>
      <c r="D138" s="91" t="s">
        <v>816</v>
      </c>
    </row>
    <row r="139" spans="1:4" ht="12.75">
      <c r="A139" s="383" t="s">
        <v>812</v>
      </c>
      <c r="B139" s="91" t="s">
        <v>817</v>
      </c>
      <c r="C139" s="91">
        <v>14</v>
      </c>
      <c r="D139" s="91" t="s">
        <v>818</v>
      </c>
    </row>
    <row r="140" spans="1:4" ht="12.75">
      <c r="A140" s="383" t="s">
        <v>812</v>
      </c>
      <c r="B140" s="91" t="s">
        <v>819</v>
      </c>
      <c r="C140" s="91" t="s">
        <v>820</v>
      </c>
      <c r="D140" s="91" t="s">
        <v>821</v>
      </c>
    </row>
    <row r="141" spans="1:4" ht="12.75">
      <c r="A141" s="383" t="s">
        <v>812</v>
      </c>
      <c r="B141" s="91" t="s">
        <v>822</v>
      </c>
      <c r="C141" s="91" t="s">
        <v>823</v>
      </c>
      <c r="D141" s="91" t="s">
        <v>824</v>
      </c>
    </row>
    <row r="142" spans="1:4" ht="12.75">
      <c r="A142" s="383" t="s">
        <v>812</v>
      </c>
      <c r="B142" s="91" t="s">
        <v>807</v>
      </c>
      <c r="C142" s="91" t="s">
        <v>808</v>
      </c>
      <c r="D142" s="91" t="s">
        <v>825</v>
      </c>
    </row>
    <row r="143" spans="1:4" ht="12.75">
      <c r="A143" s="383" t="s">
        <v>812</v>
      </c>
      <c r="B143" s="91" t="s">
        <v>810</v>
      </c>
      <c r="C143" s="91">
        <v>12</v>
      </c>
      <c r="D143" s="91" t="s">
        <v>826</v>
      </c>
    </row>
    <row r="144" spans="1:4" ht="12.75">
      <c r="A144" s="383" t="s">
        <v>827</v>
      </c>
      <c r="B144" s="91" t="s">
        <v>828</v>
      </c>
      <c r="C144" s="91">
        <v>12</v>
      </c>
      <c r="D144" s="91" t="s">
        <v>829</v>
      </c>
    </row>
    <row r="145" spans="1:4" ht="12.75">
      <c r="A145" s="383" t="s">
        <v>827</v>
      </c>
      <c r="B145" s="91" t="s">
        <v>830</v>
      </c>
      <c r="C145" s="91">
        <v>13</v>
      </c>
      <c r="D145" s="91" t="s">
        <v>831</v>
      </c>
    </row>
    <row r="146" spans="1:4" ht="12.75">
      <c r="A146" s="383" t="s">
        <v>827</v>
      </c>
      <c r="B146" s="91" t="s">
        <v>832</v>
      </c>
      <c r="C146" s="91">
        <v>14</v>
      </c>
      <c r="D146" s="91" t="s">
        <v>833</v>
      </c>
    </row>
    <row r="147" spans="1:4" ht="12.75">
      <c r="A147" s="383" t="s">
        <v>827</v>
      </c>
      <c r="B147" s="91" t="s">
        <v>834</v>
      </c>
      <c r="C147" s="91" t="s">
        <v>802</v>
      </c>
      <c r="D147" s="91" t="s">
        <v>835</v>
      </c>
    </row>
    <row r="148" spans="1:4" ht="12.75">
      <c r="A148" s="383" t="s">
        <v>827</v>
      </c>
      <c r="B148" s="91" t="s">
        <v>836</v>
      </c>
      <c r="C148" s="91" t="s">
        <v>823</v>
      </c>
      <c r="D148" s="91" t="s">
        <v>837</v>
      </c>
    </row>
    <row r="149" spans="1:4" ht="12.75">
      <c r="A149" s="383" t="s">
        <v>827</v>
      </c>
      <c r="B149" s="91" t="s">
        <v>807</v>
      </c>
      <c r="C149" s="91" t="s">
        <v>808</v>
      </c>
      <c r="D149" s="91" t="s">
        <v>838</v>
      </c>
    </row>
    <row r="150" spans="1:4" ht="12.75">
      <c r="A150" s="383" t="s">
        <v>827</v>
      </c>
      <c r="B150" s="91" t="s">
        <v>810</v>
      </c>
      <c r="C150" s="91">
        <v>12</v>
      </c>
      <c r="D150" s="91" t="s">
        <v>839</v>
      </c>
    </row>
    <row r="151" spans="1:4" ht="12.75">
      <c r="A151" s="383" t="s">
        <v>840</v>
      </c>
      <c r="B151" s="91" t="s">
        <v>841</v>
      </c>
      <c r="C151" s="91">
        <v>12</v>
      </c>
      <c r="D151" s="91" t="s">
        <v>842</v>
      </c>
    </row>
    <row r="152" spans="1:4" ht="12.75">
      <c r="A152" s="383" t="s">
        <v>840</v>
      </c>
      <c r="B152" s="91" t="s">
        <v>843</v>
      </c>
      <c r="C152" s="91">
        <v>12</v>
      </c>
      <c r="D152" s="91" t="s">
        <v>844</v>
      </c>
    </row>
    <row r="153" spans="1:4" ht="12.75">
      <c r="A153" s="383" t="s">
        <v>840</v>
      </c>
      <c r="B153" s="91" t="s">
        <v>845</v>
      </c>
      <c r="C153" s="91">
        <v>14</v>
      </c>
      <c r="D153" s="91" t="s">
        <v>846</v>
      </c>
    </row>
    <row r="154" spans="1:4" ht="12.75">
      <c r="A154" s="383" t="s">
        <v>840</v>
      </c>
      <c r="B154" s="91" t="s">
        <v>847</v>
      </c>
      <c r="C154" s="91" t="s">
        <v>848</v>
      </c>
      <c r="D154" s="91" t="s">
        <v>849</v>
      </c>
    </row>
    <row r="155" spans="1:4" ht="12.75">
      <c r="A155" s="383" t="s">
        <v>840</v>
      </c>
      <c r="B155" s="91" t="s">
        <v>850</v>
      </c>
      <c r="C155" s="91" t="s">
        <v>851</v>
      </c>
      <c r="D155" s="91" t="s">
        <v>572</v>
      </c>
    </row>
    <row r="156" spans="1:4" ht="12.75">
      <c r="A156" s="383" t="s">
        <v>840</v>
      </c>
      <c r="B156" s="91" t="s">
        <v>852</v>
      </c>
      <c r="C156" s="91" t="s">
        <v>853</v>
      </c>
      <c r="D156" s="91" t="s">
        <v>854</v>
      </c>
    </row>
    <row r="157" spans="1:4" ht="12.75">
      <c r="A157" s="383" t="s">
        <v>855</v>
      </c>
      <c r="B157" s="91" t="s">
        <v>856</v>
      </c>
      <c r="C157" s="91">
        <v>12</v>
      </c>
      <c r="D157" s="91" t="s">
        <v>857</v>
      </c>
    </row>
    <row r="158" spans="1:4" ht="12.75">
      <c r="A158" s="383" t="s">
        <v>855</v>
      </c>
      <c r="B158" s="91" t="s">
        <v>856</v>
      </c>
      <c r="C158" s="91">
        <v>13</v>
      </c>
      <c r="D158" s="91" t="s">
        <v>858</v>
      </c>
    </row>
    <row r="159" spans="1:4" ht="12.75">
      <c r="A159" s="383" t="s">
        <v>855</v>
      </c>
      <c r="B159" s="91" t="s">
        <v>889</v>
      </c>
      <c r="C159" s="91">
        <v>12</v>
      </c>
      <c r="D159" s="91" t="s">
        <v>890</v>
      </c>
    </row>
    <row r="160" spans="1:4" ht="12.75">
      <c r="A160" s="383" t="s">
        <v>855</v>
      </c>
      <c r="B160" s="91" t="s">
        <v>889</v>
      </c>
      <c r="C160" s="91">
        <v>13</v>
      </c>
      <c r="D160" s="91" t="s">
        <v>891</v>
      </c>
    </row>
    <row r="161" spans="1:4" ht="12.75">
      <c r="A161" s="383" t="s">
        <v>855</v>
      </c>
      <c r="B161" s="91" t="s">
        <v>892</v>
      </c>
      <c r="C161" s="91">
        <v>12</v>
      </c>
      <c r="D161" s="91" t="s">
        <v>893</v>
      </c>
    </row>
    <row r="162" spans="1:4" ht="12.75">
      <c r="A162" s="383" t="s">
        <v>855</v>
      </c>
      <c r="B162" s="91" t="s">
        <v>689</v>
      </c>
      <c r="C162" s="91">
        <v>12</v>
      </c>
      <c r="D162" s="91" t="s">
        <v>894</v>
      </c>
    </row>
    <row r="163" spans="1:4" ht="12.75">
      <c r="A163" s="383" t="s">
        <v>855</v>
      </c>
      <c r="B163" s="91" t="s">
        <v>895</v>
      </c>
      <c r="C163" s="91">
        <v>12</v>
      </c>
      <c r="D163" s="91" t="s">
        <v>896</v>
      </c>
    </row>
    <row r="164" spans="1:4" ht="12.75">
      <c r="A164" s="383" t="s">
        <v>855</v>
      </c>
      <c r="B164" s="91" t="s">
        <v>897</v>
      </c>
      <c r="C164" s="91" t="s">
        <v>898</v>
      </c>
      <c r="D164" s="91" t="s">
        <v>899</v>
      </c>
    </row>
    <row r="165" spans="1:4" ht="12.75">
      <c r="A165" s="383" t="s">
        <v>900</v>
      </c>
      <c r="B165" s="91" t="s">
        <v>897</v>
      </c>
      <c r="C165" s="91" t="s">
        <v>901</v>
      </c>
      <c r="D165" s="91" t="s">
        <v>902</v>
      </c>
    </row>
    <row r="166" spans="1:4" ht="12.75">
      <c r="A166" s="383" t="s">
        <v>900</v>
      </c>
      <c r="B166" s="91" t="s">
        <v>897</v>
      </c>
      <c r="C166" s="91">
        <v>12</v>
      </c>
      <c r="D166" s="91" t="s">
        <v>903</v>
      </c>
    </row>
    <row r="167" spans="1:4" ht="12.75">
      <c r="A167" s="383" t="s">
        <v>900</v>
      </c>
      <c r="B167" s="91" t="s">
        <v>897</v>
      </c>
      <c r="C167" s="91">
        <v>12</v>
      </c>
      <c r="D167" s="91" t="s">
        <v>904</v>
      </c>
    </row>
    <row r="168" spans="1:4" ht="12.75">
      <c r="A168" s="383" t="s">
        <v>905</v>
      </c>
      <c r="B168" s="91" t="s">
        <v>906</v>
      </c>
      <c r="C168" s="91">
        <v>16</v>
      </c>
      <c r="D168" s="91" t="s">
        <v>907</v>
      </c>
    </row>
    <row r="169" spans="1:4" ht="12.75">
      <c r="A169" s="383" t="s">
        <v>905</v>
      </c>
      <c r="B169" s="91" t="s">
        <v>908</v>
      </c>
      <c r="C169" s="91">
        <v>13</v>
      </c>
      <c r="D169" s="91" t="s">
        <v>909</v>
      </c>
    </row>
    <row r="170" spans="1:4" ht="12.75">
      <c r="A170" s="383" t="s">
        <v>905</v>
      </c>
      <c r="B170" s="91" t="s">
        <v>910</v>
      </c>
      <c r="C170" s="91">
        <v>14</v>
      </c>
      <c r="D170" s="91" t="s">
        <v>911</v>
      </c>
    </row>
    <row r="171" spans="1:4" ht="12.75">
      <c r="A171" s="383" t="s">
        <v>905</v>
      </c>
      <c r="B171" s="91" t="s">
        <v>912</v>
      </c>
      <c r="C171" s="91">
        <v>12</v>
      </c>
      <c r="D171" s="91" t="s">
        <v>913</v>
      </c>
    </row>
    <row r="172" spans="1:4" ht="12.75">
      <c r="A172" s="383" t="s">
        <v>905</v>
      </c>
      <c r="B172" s="91" t="s">
        <v>910</v>
      </c>
      <c r="C172" s="91">
        <v>14</v>
      </c>
      <c r="D172" s="91" t="s">
        <v>914</v>
      </c>
    </row>
    <row r="173" spans="1:4" ht="12.75">
      <c r="A173" s="383" t="s">
        <v>905</v>
      </c>
      <c r="B173" s="91" t="s">
        <v>912</v>
      </c>
      <c r="C173" s="91">
        <v>12</v>
      </c>
      <c r="D173" s="91" t="s">
        <v>915</v>
      </c>
    </row>
    <row r="174" spans="1:4" ht="12.75">
      <c r="A174" s="383" t="s">
        <v>905</v>
      </c>
      <c r="B174" s="91" t="s">
        <v>910</v>
      </c>
      <c r="C174" s="91">
        <v>12</v>
      </c>
      <c r="D174" s="91" t="s">
        <v>916</v>
      </c>
    </row>
    <row r="175" spans="1:4" ht="12.75">
      <c r="A175" s="383" t="s">
        <v>905</v>
      </c>
      <c r="B175" s="91" t="s">
        <v>917</v>
      </c>
      <c r="C175" s="91">
        <v>14</v>
      </c>
      <c r="D175" s="91" t="s">
        <v>918</v>
      </c>
    </row>
    <row r="176" spans="1:4" ht="12.75">
      <c r="A176" s="383" t="s">
        <v>905</v>
      </c>
      <c r="B176" s="91" t="s">
        <v>917</v>
      </c>
      <c r="C176" s="91">
        <v>12</v>
      </c>
      <c r="D176" s="91" t="s">
        <v>919</v>
      </c>
    </row>
    <row r="177" spans="1:4" ht="12.75">
      <c r="A177" s="383" t="s">
        <v>905</v>
      </c>
      <c r="B177" s="91" t="s">
        <v>920</v>
      </c>
      <c r="C177" s="91">
        <v>14</v>
      </c>
      <c r="D177" s="91" t="s">
        <v>921</v>
      </c>
    </row>
    <row r="178" spans="1:4" ht="12.75">
      <c r="A178" s="383" t="s">
        <v>905</v>
      </c>
      <c r="B178" s="91" t="s">
        <v>922</v>
      </c>
      <c r="C178" s="91">
        <v>12</v>
      </c>
      <c r="D178" s="91" t="s">
        <v>923</v>
      </c>
    </row>
    <row r="179" spans="1:4" ht="12.75">
      <c r="A179" s="383" t="s">
        <v>905</v>
      </c>
      <c r="B179" s="91" t="s">
        <v>924</v>
      </c>
      <c r="C179" s="91">
        <v>12</v>
      </c>
      <c r="D179" s="91" t="s">
        <v>925</v>
      </c>
    </row>
    <row r="180" spans="1:4" ht="12.75">
      <c r="A180" s="383" t="s">
        <v>905</v>
      </c>
      <c r="B180" s="91" t="s">
        <v>926</v>
      </c>
      <c r="C180" s="91">
        <v>12</v>
      </c>
      <c r="D180" s="91" t="s">
        <v>927</v>
      </c>
    </row>
    <row r="181" spans="1:4" ht="12.75">
      <c r="A181" s="383" t="s">
        <v>905</v>
      </c>
      <c r="B181" s="91" t="s">
        <v>928</v>
      </c>
      <c r="C181" s="91">
        <v>12</v>
      </c>
      <c r="D181" s="91" t="s">
        <v>929</v>
      </c>
    </row>
    <row r="182" spans="1:4" ht="12.75">
      <c r="A182" s="383" t="s">
        <v>905</v>
      </c>
      <c r="B182" s="91" t="s">
        <v>930</v>
      </c>
      <c r="C182" s="91">
        <v>12</v>
      </c>
      <c r="D182" s="91" t="s">
        <v>931</v>
      </c>
    </row>
    <row r="183" spans="1:4" ht="12.75">
      <c r="A183" s="383" t="s">
        <v>905</v>
      </c>
      <c r="B183" s="91" t="s">
        <v>932</v>
      </c>
      <c r="C183" s="91" t="s">
        <v>933</v>
      </c>
      <c r="D183" s="91" t="s">
        <v>934</v>
      </c>
    </row>
    <row r="184" spans="1:4" ht="12.75">
      <c r="A184" s="383" t="s">
        <v>905</v>
      </c>
      <c r="B184" s="91" t="s">
        <v>935</v>
      </c>
      <c r="C184" s="91">
        <v>12</v>
      </c>
      <c r="D184" s="91" t="s">
        <v>936</v>
      </c>
    </row>
    <row r="185" spans="1:4" ht="12.75">
      <c r="A185" s="383" t="s">
        <v>905</v>
      </c>
      <c r="B185" s="91" t="s">
        <v>937</v>
      </c>
      <c r="C185" s="91">
        <v>14</v>
      </c>
      <c r="D185" s="91" t="s">
        <v>938</v>
      </c>
    </row>
    <row r="186" spans="1:4" ht="12.75">
      <c r="A186" s="383" t="s">
        <v>905</v>
      </c>
      <c r="B186" s="91" t="s">
        <v>939</v>
      </c>
      <c r="C186" s="91">
        <v>12</v>
      </c>
      <c r="D186" s="91" t="s">
        <v>940</v>
      </c>
    </row>
    <row r="187" spans="1:4" ht="12.75">
      <c r="A187" s="383" t="s">
        <v>905</v>
      </c>
      <c r="B187" s="91" t="s">
        <v>939</v>
      </c>
      <c r="C187" s="91">
        <v>12</v>
      </c>
      <c r="D187" s="91" t="s">
        <v>941</v>
      </c>
    </row>
    <row r="188" spans="1:4" ht="12.75">
      <c r="A188" s="383" t="s">
        <v>905</v>
      </c>
      <c r="B188" s="91" t="s">
        <v>942</v>
      </c>
      <c r="C188" s="91">
        <v>12</v>
      </c>
      <c r="D188" s="91" t="s">
        <v>943</v>
      </c>
    </row>
    <row r="189" spans="1:4" ht="12.75">
      <c r="A189" s="383" t="s">
        <v>905</v>
      </c>
      <c r="B189" s="91" t="s">
        <v>944</v>
      </c>
      <c r="C189" s="91">
        <v>12</v>
      </c>
      <c r="D189" s="91" t="s">
        <v>945</v>
      </c>
    </row>
    <row r="190" spans="1:4" ht="12.75">
      <c r="A190" s="527" t="s">
        <v>946</v>
      </c>
      <c r="B190" s="528"/>
      <c r="C190" s="528"/>
      <c r="D190" s="529"/>
    </row>
  </sheetData>
  <mergeCells count="1">
    <mergeCell ref="A190:D19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Source Heat Pump Conversions for Manufactured Homes with PTCS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2003-01-17T19:47:11Z</dcterms:modified>
  <cp:category/>
  <cp:version/>
  <cp:contentType/>
  <cp:contentStatus/>
</cp:coreProperties>
</file>