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firstSheet="1" activeTab="1"/>
  </bookViews>
  <sheets>
    <sheet name="Per-kW Installation" sheetId="1" r:id="rId1"/>
    <sheet name="MeasureTable" sheetId="2" r:id="rId2"/>
    <sheet name="ProData" sheetId="3" r:id="rId3"/>
    <sheet name="CSPV" sheetId="4" r:id="rId4"/>
    <sheet name="Notes" sheetId="5" r:id="rId5"/>
    <sheet name="Lookup Table" sheetId="6" r:id="rId6"/>
  </sheets>
  <externalReferences>
    <externalReference r:id="rId9"/>
  </externalReferences>
  <definedNames>
    <definedName name="_Key1" hidden="1">#REF!</definedName>
    <definedName name="_Order1" hidden="1">255</definedName>
    <definedName name="_Scenario_new_change" localSheetId="3" hidden="1">'CSPV'!$A$2,'CSPV'!$A$6:$N$22</definedName>
    <definedName name="_scenchg_count" localSheetId="3" hidden="1">71</definedName>
    <definedName name="_scenchg1" localSheetId="3" hidden="1">'CSPV'!$A$2</definedName>
    <definedName name="_scenchg10" localSheetId="3" hidden="1">'CSPV'!#REF!</definedName>
    <definedName name="_scenchg11" localSheetId="3" hidden="1">'CSPV'!#REF!</definedName>
    <definedName name="_scenchg12" localSheetId="3" hidden="1">'CSPV'!#REF!</definedName>
    <definedName name="_scenchg13" localSheetId="3" hidden="1">'CSPV'!#REF!</definedName>
    <definedName name="_scenchg14" localSheetId="3" hidden="1">'CSPV'!#REF!</definedName>
    <definedName name="_scenchg15" localSheetId="3" hidden="1">'CSPV'!#REF!</definedName>
    <definedName name="_scenchg16" localSheetId="3" hidden="1">'CSPV'!$A$19</definedName>
    <definedName name="_scenchg17" localSheetId="3" hidden="1">'CSPV'!$B$19</definedName>
    <definedName name="_scenchg18" localSheetId="3" hidden="1">'CSPV'!$C$19</definedName>
    <definedName name="_scenchg19" localSheetId="3" hidden="1">'CSPV'!$D$19</definedName>
    <definedName name="_scenchg2" localSheetId="3" hidden="1">'CSPV'!#REF!</definedName>
    <definedName name="_scenchg20" localSheetId="3" hidden="1">'CSPV'!$E$19</definedName>
    <definedName name="_scenchg21" localSheetId="3" hidden="1">'CSPV'!$F$19</definedName>
    <definedName name="_scenchg22" localSheetId="3" hidden="1">'CSPV'!$G$19</definedName>
    <definedName name="_scenchg23" localSheetId="3" hidden="1">'CSPV'!$H$19</definedName>
    <definedName name="_scenchg24" localSheetId="3" hidden="1">'CSPV'!$I$19</definedName>
    <definedName name="_scenchg25" localSheetId="3" hidden="1">'CSPV'!$J$19</definedName>
    <definedName name="_scenchg26" localSheetId="3" hidden="1">'CSPV'!$K$19</definedName>
    <definedName name="_scenchg27" localSheetId="3" hidden="1">'CSPV'!$L$19</definedName>
    <definedName name="_scenchg28" localSheetId="3" hidden="1">'CSPV'!$M$19</definedName>
    <definedName name="_scenchg29" localSheetId="3" hidden="1">'CSPV'!$N$19</definedName>
    <definedName name="_scenchg3" localSheetId="3" hidden="1">'CSPV'!#REF!</definedName>
    <definedName name="_scenchg30" localSheetId="3" hidden="1">'CSPV'!$A$20</definedName>
    <definedName name="_scenchg31" localSheetId="3" hidden="1">'CSPV'!$B$20</definedName>
    <definedName name="_scenchg32" localSheetId="3" hidden="1">'CSPV'!$C$20</definedName>
    <definedName name="_scenchg33" localSheetId="3" hidden="1">'CSPV'!$D$20</definedName>
    <definedName name="_scenchg34" localSheetId="3" hidden="1">'CSPV'!$E$20</definedName>
    <definedName name="_scenchg35" localSheetId="3" hidden="1">'CSPV'!$F$20</definedName>
    <definedName name="_scenchg36" localSheetId="3" hidden="1">'CSPV'!$G$20</definedName>
    <definedName name="_scenchg37" localSheetId="3" hidden="1">'CSPV'!$H$20</definedName>
    <definedName name="_scenchg38" localSheetId="3" hidden="1">'CSPV'!$I$20</definedName>
    <definedName name="_scenchg39" localSheetId="3" hidden="1">'CSPV'!$J$20</definedName>
    <definedName name="_scenchg4" localSheetId="3" hidden="1">'CSPV'!#REF!</definedName>
    <definedName name="_scenchg40" localSheetId="3" hidden="1">'CSPV'!$K$20</definedName>
    <definedName name="_scenchg41" localSheetId="3" hidden="1">'CSPV'!$L$20</definedName>
    <definedName name="_scenchg42" localSheetId="3" hidden="1">'CSPV'!$M$20</definedName>
    <definedName name="_scenchg43" localSheetId="3" hidden="1">'CSPV'!$N$20</definedName>
    <definedName name="_scenchg44" localSheetId="3" hidden="1">'CSPV'!$A$21</definedName>
    <definedName name="_scenchg45" localSheetId="3" hidden="1">'CSPV'!$B$21</definedName>
    <definedName name="_scenchg46" localSheetId="3" hidden="1">'CSPV'!$C$21</definedName>
    <definedName name="_scenchg47" localSheetId="3" hidden="1">'CSPV'!$D$21</definedName>
    <definedName name="_scenchg48" localSheetId="3" hidden="1">'CSPV'!$E$21</definedName>
    <definedName name="_scenchg49" localSheetId="3" hidden="1">'CSPV'!$F$21</definedName>
    <definedName name="_scenchg5" localSheetId="3" hidden="1">'CSPV'!#REF!</definedName>
    <definedName name="_scenchg50" localSheetId="3" hidden="1">'CSPV'!$G$21</definedName>
    <definedName name="_scenchg51" localSheetId="3" hidden="1">'CSPV'!$H$21</definedName>
    <definedName name="_scenchg52" localSheetId="3" hidden="1">'CSPV'!$I$21</definedName>
    <definedName name="_scenchg53" localSheetId="3" hidden="1">'CSPV'!$J$21</definedName>
    <definedName name="_scenchg54" localSheetId="3" hidden="1">'CSPV'!$K$21</definedName>
    <definedName name="_scenchg55" localSheetId="3" hidden="1">'CSPV'!$L$21</definedName>
    <definedName name="_scenchg56" localSheetId="3" hidden="1">'CSPV'!$M$21</definedName>
    <definedName name="_scenchg57" localSheetId="3" hidden="1">'CSPV'!$N$21</definedName>
    <definedName name="_scenchg58" localSheetId="3" hidden="1">'CSPV'!$A$22</definedName>
    <definedName name="_scenchg59" localSheetId="3" hidden="1">'CSPV'!$B$22</definedName>
    <definedName name="_scenchg6" localSheetId="3" hidden="1">'CSPV'!#REF!</definedName>
    <definedName name="_scenchg60" localSheetId="3" hidden="1">'CSPV'!$C$22</definedName>
    <definedName name="_scenchg61" localSheetId="3" hidden="1">'CSPV'!$D$22</definedName>
    <definedName name="_scenchg62" localSheetId="3" hidden="1">'CSPV'!$E$22</definedName>
    <definedName name="_scenchg63" localSheetId="3" hidden="1">'CSPV'!$F$22</definedName>
    <definedName name="_scenchg64" localSheetId="3" hidden="1">'CSPV'!$G$22</definedName>
    <definedName name="_scenchg65" localSheetId="3" hidden="1">'CSPV'!$H$22</definedName>
    <definedName name="_scenchg66" localSheetId="3" hidden="1">'CSPV'!$I$22</definedName>
    <definedName name="_scenchg67" localSheetId="3" hidden="1">'CSPV'!$J$22</definedName>
    <definedName name="_scenchg68" localSheetId="3" hidden="1">'CSPV'!$K$22</definedName>
    <definedName name="_scenchg69" localSheetId="3" hidden="1">'CSPV'!$L$22</definedName>
    <definedName name="_scenchg7" localSheetId="3" hidden="1">'CSPV'!#REF!</definedName>
    <definedName name="_scenchg70" localSheetId="3" hidden="1">'CSPV'!$M$22</definedName>
    <definedName name="_scenchg71" localSheetId="3" hidden="1">'CSPV'!$N$22</definedName>
    <definedName name="_scenchg8" localSheetId="3" hidden="1">'CSPV'!#REF!</definedName>
    <definedName name="_scenchg9" localSheetId="3" hidden="1">'CSPV'!#REF!</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NORMFACTOR" localSheetId="4">IF('Notes'!NORMUNIT="KW",1,'Notes'!SITEENG)</definedName>
    <definedName name="NORMUNIT" localSheetId="4">'MeasureTable'!#REF!</definedName>
    <definedName name="OMShr1">'ProData'!$B$11</definedName>
    <definedName name="PC_Main">[0]!PC_Main</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cen_change" localSheetId="3" hidden="1">'CSPV'!$A$2,'CSPV'!$A$6:$N$22</definedName>
    <definedName name="scen_date1" localSheetId="3" hidden="1">36738.718774537</definedName>
    <definedName name="scen_name1" localSheetId="3" hidden="1">"Cust-side PV, Prod Class 7"</definedName>
    <definedName name="scen_num" localSheetId="3" hidden="1">1</definedName>
    <definedName name="scen_user1" localSheetId="3" hidden="1">"Jeff King"</definedName>
    <definedName name="scen_value1" localSheetId="3" hidden="1">{"Customer-side Solar Photovoltaics, Productivity Class 7";"Customer-side Solar Photovoltaics";"Productivity Class 7, fixed array (per kilowatt)";1770;20;1000;5;"CSPVC7";0;0;0;0;0;0;0;"Customer-side Solar Photovoltaics";"Productivity Class 7, single-axis tracking (per kilowatt)";200;20;500;5;"CSPVC7";0;0;0;0;0;0;0;"Customer-side Solar Photovoltaics";"Productivity Class 7, two-axis tracking (per kilowatt)";100;20;500;5;"CSPVC7";0;0;0;0;0;0;0;0;0;0;0;0;0;0;0;0;0;0;0;0;0;0;0;0;0;0;0;0;0;0;0;0;0;0;0}</definedName>
    <definedName name="Share1">'ProData'!$F$5</definedName>
    <definedName name="Share2">'ProData'!$G$5</definedName>
    <definedName name="Share3">'ProData'!$H$5</definedName>
    <definedName name="SITEENG" localSheetId="4">'MeasureTable'!$I$4:$I$8</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2.xml><?xml version="1.0" encoding="utf-8"?>
<comments xmlns="http://schemas.openxmlformats.org/spreadsheetml/2006/main">
  <authors>
    <author>Tom Eckman</author>
  </authors>
  <commentList>
    <comment ref="X3" authorId="0">
      <text>
        <r>
          <rPr>
            <b/>
            <sz val="9"/>
            <rFont val="Tahoma"/>
            <family val="2"/>
          </rPr>
          <t>Tom Eckman:</t>
        </r>
        <r>
          <rPr>
            <sz val="9"/>
            <rFont val="Tahoma"/>
            <family val="2"/>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9"/>
            <rFont val="Tahoma"/>
            <family val="2"/>
          </rPr>
          <t>Tom Eckman:</t>
        </r>
        <r>
          <rPr>
            <sz val="9"/>
            <rFont val="Tahoma"/>
            <family val="2"/>
          </rPr>
          <t xml:space="preserve">
Reduction in local distribution system peak load resulting from installation of technology, measure or practice</t>
        </r>
      </text>
    </comment>
    <comment ref="Z3" authorId="0">
      <text>
        <r>
          <rPr>
            <b/>
            <sz val="9"/>
            <rFont val="Tahoma"/>
            <family val="2"/>
          </rPr>
          <t>Tom Eckman:</t>
        </r>
        <r>
          <rPr>
            <sz val="9"/>
            <rFont val="Tahoma"/>
            <family val="2"/>
          </rPr>
          <t xml:space="preserve">
Present value cost of deferred capital expenditures for local distribution system</t>
        </r>
      </text>
    </comment>
    <comment ref="AA3" authorId="0">
      <text>
        <r>
          <rPr>
            <b/>
            <sz val="9"/>
            <rFont val="Tahoma"/>
            <family val="2"/>
          </rPr>
          <t>Tom Eckman:</t>
        </r>
        <r>
          <rPr>
            <sz val="9"/>
            <rFont val="Tahoma"/>
            <family val="2"/>
          </rPr>
          <t xml:space="preserve">
Qualitative or quantitative estimate of end-user benefits, excluding electricity savings, e.g. gallons of water saved.</t>
        </r>
      </text>
    </comment>
    <comment ref="AB3" authorId="0">
      <text>
        <r>
          <rPr>
            <b/>
            <sz val="9"/>
            <rFont val="Tahoma"/>
            <family val="2"/>
          </rPr>
          <t>Tom Eckman:</t>
        </r>
        <r>
          <rPr>
            <sz val="9"/>
            <rFont val="Tahoma"/>
            <family val="2"/>
          </rPr>
          <t xml:space="preserve">
Qualitative or quantitative estimate of any non-electric power system benefits associated with the technology, measure or practice, e.g. reduced wastewater treatment costs.</t>
        </r>
      </text>
    </comment>
    <comment ref="AD3" authorId="0">
      <text>
        <r>
          <rPr>
            <b/>
            <sz val="9"/>
            <rFont val="Tahoma"/>
            <family val="2"/>
          </rPr>
          <t>Tom Eckman:</t>
        </r>
        <r>
          <rPr>
            <sz val="9"/>
            <rFont val="Tahoma"/>
            <family val="2"/>
          </rPr>
          <t xml:space="preserve">
Present value of cost of carbon emissions, based on $15/ton.</t>
        </r>
      </text>
    </comment>
    <comment ref="AE3" authorId="0">
      <text>
        <r>
          <rPr>
            <b/>
            <sz val="8"/>
            <rFont val="Tahoma"/>
            <family val="0"/>
          </rPr>
          <t>Tom Eckman:</t>
        </r>
        <r>
          <rPr>
            <sz val="8"/>
            <rFont val="Tahoma"/>
            <family val="0"/>
          </rPr>
          <t xml:space="preserve">
</t>
        </r>
        <r>
          <rPr>
            <sz val="9"/>
            <rFont val="Tahoma"/>
            <family val="2"/>
          </rPr>
          <t>Total present value of all cost associated with the installation and maintenance of the technology, measure or practice over its expected life.</t>
        </r>
      </text>
    </comment>
    <comment ref="AH3" authorId="0">
      <text>
        <r>
          <rPr>
            <b/>
            <sz val="9"/>
            <rFont val="Tahoma"/>
            <family val="2"/>
          </rPr>
          <t>Tom Eckman:</t>
        </r>
        <r>
          <rPr>
            <sz val="9"/>
            <rFont val="Tahoma"/>
            <family val="2"/>
          </rPr>
          <t xml:space="preserve">
Ratio of present value of total societal benefits to total societal costs of technology, measure or practice.</t>
        </r>
      </text>
    </comment>
    <comment ref="AI3" authorId="0">
      <text>
        <r>
          <rPr>
            <b/>
            <sz val="9"/>
            <rFont val="Tahoma"/>
            <family val="2"/>
          </rPr>
          <t>Tom Eckman:</t>
        </r>
        <r>
          <rPr>
            <sz val="9"/>
            <rFont val="Tahoma"/>
            <family val="2"/>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F3" authorId="0">
      <text>
        <r>
          <rPr>
            <b/>
            <sz val="9"/>
            <rFont val="Tahoma"/>
            <family val="2"/>
          </rPr>
          <t>Tom Eckman:</t>
        </r>
        <r>
          <rPr>
            <sz val="9"/>
            <rFont val="Tahoma"/>
            <family val="2"/>
          </rPr>
          <t xml:space="preserve">
Present value of all benefits associated with a technology, measure or practice, including non-power system benefits and environmental externalities benefits.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
        </r>
        <r>
          <rPr>
            <sz val="10"/>
            <rFont val="Tahoma"/>
            <family val="2"/>
          </rPr>
          <t>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t>
        </r>
        <r>
          <rPr>
            <sz val="10"/>
            <rFont val="Tahoma"/>
            <family val="2"/>
          </rPr>
          <t>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t>
        </r>
        <r>
          <rPr>
            <sz val="10"/>
            <rFont val="Tahoma"/>
            <family val="2"/>
          </rPr>
          <t>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3.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sharedStrings.xml><?xml version="1.0" encoding="utf-8"?>
<sst xmlns="http://schemas.openxmlformats.org/spreadsheetml/2006/main" count="357" uniqueCount="214">
  <si>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</si>
  <si>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</si>
  <si>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</si>
  <si>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</si>
  <si>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</si>
  <si>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</si>
  <si>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</si>
  <si>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</si>
  <si>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</si>
  <si>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</si>
  <si>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</si>
  <si>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</si>
  <si>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</si>
  <si>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</si>
  <si>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</si>
  <si>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</si>
  <si>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</si>
  <si>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</si>
  <si>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</si>
  <si>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</si>
  <si>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</si>
  <si>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</si>
  <si>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</si>
  <si>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</si>
  <si>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</si>
  <si>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</si>
  <si>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</si>
  <si>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</si>
  <si>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</si>
  <si>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</si>
  <si>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</si>
  <si>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</si>
  <si>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</si>
  <si>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</si>
  <si>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</si>
  <si>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</si>
  <si>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</si>
  <si>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</si>
  <si>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</si>
  <si>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</si>
  <si>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</si>
  <si>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</si>
  <si>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</si>
  <si>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</si>
  <si>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</si>
  <si>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</si>
  <si>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</si>
  <si>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</si>
  <si>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</si>
  <si>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</si>
  <si>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</si>
  <si>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</si>
  <si>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</si>
  <si>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</si>
  <si>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</si>
  <si>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</si>
  <si>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</si>
  <si>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</si>
  <si>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</si>
  <si>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</si>
  <si>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</si>
  <si>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</si>
  <si>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</si>
  <si>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</si>
  <si>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</si>
  <si>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</si>
  <si>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</si>
  <si>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</si>
  <si>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</si>
  <si>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</si>
  <si>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</si>
  <si>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</si>
  <si>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</si>
  <si>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</si>
  <si>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</si>
  <si>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</si>
  <si>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</si>
  <si>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</si>
  <si>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</si>
  <si>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</si>
  <si>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</si>
  <si>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</si>
  <si>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</si>
  <si>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</si>
  <si>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</si>
  <si>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</si>
  <si>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</si>
  <si>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</si>
  <si>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</si>
  <si>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</si>
  <si>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</si>
  <si>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</si>
  <si>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</si>
  <si>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</si>
  <si>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</si>
  <si>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</si>
  <si>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</si>
  <si>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</si>
  <si>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</si>
  <si>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</si>
  <si>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</si>
  <si>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</si>
  <si>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</si>
  <si>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</si>
  <si>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</si>
  <si>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</si>
  <si>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</si>
  <si>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</si>
  <si>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</si>
  <si>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</si>
  <si>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</si>
  <si>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</si>
  <si>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</si>
  <si>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</si>
  <si>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</si>
  <si>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</si>
  <si>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</si>
  <si>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</si>
  <si>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</si>
  <si>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</si>
  <si>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</si>
  <si>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</si>
  <si>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</si>
  <si>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</si>
  <si>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</si>
  <si>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</si>
  <si>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</si>
  <si>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</si>
  <si>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</si>
  <si>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</si>
  <si>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</si>
  <si>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</si>
  <si>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</si>
  <si>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</si>
  <si>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</si>
  <si>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</si>
  <si>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</si>
  <si>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</si>
  <si>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</si>
  <si>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</si>
  <si>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</si>
  <si>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</si>
  <si>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</si>
  <si>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</si>
  <si>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</si>
  <si>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</si>
  <si>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</si>
  <si>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</si>
  <si>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</si>
  <si>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</si>
  <si>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</si>
  <si>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</si>
  <si>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</si>
  <si>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</si>
  <si>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</si>
  <si>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</si>
  <si>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Deemed</t>
  </si>
  <si>
    <t>Savings (kwh/yr)</t>
  </si>
  <si>
    <t>Phys Life (yrs)</t>
  </si>
  <si>
    <t>Non-E Val ($/yr)</t>
  </si>
  <si>
    <t>NOTES</t>
  </si>
  <si>
    <t>VALUE NORMALIZED TO PER-KILOWATT INSTALLED CAPACITY</t>
  </si>
  <si>
    <t>Present Value Busbar Electric Energy Savings ($/kW)</t>
  </si>
  <si>
    <t>Total Present Value Regional Bulk Power System Benefits ($/kW)</t>
  </si>
  <si>
    <t>Present Value Total Societal Benefits ($/kW)</t>
  </si>
  <si>
    <t>All sectors, customer side of meter</t>
  </si>
  <si>
    <t xml:space="preserve">Default value.  Customers should consider estimating production using CR&amp;D protocol or metering if conditions such as the following occur:  tracking equipment, local solar radiation data available, load shaping using battery backup.  </t>
  </si>
  <si>
    <t>Customer-side Solar Photovoltaics, 1 kW Default Configuration</t>
  </si>
  <si>
    <t>Customer-side Solar PV (1 KW System), Solar Zone 1, Winter peak load area</t>
  </si>
  <si>
    <t>CSPVCW3</t>
  </si>
  <si>
    <t>Customer-side Solar PV (1 KW System), Solar Zone 2, Winter peak load area</t>
  </si>
  <si>
    <t>CSPVCW4</t>
  </si>
  <si>
    <t>Customer-side Solar PV (1 KW System), Solar Zone 3, Winter peak load area</t>
  </si>
  <si>
    <t>CSPVCW5</t>
  </si>
  <si>
    <t>Customer-side Solar PV (1 KW System), Solar Zone 4, Winter peak load area</t>
  </si>
  <si>
    <t>Customer-side Solar PV (1 KW System), Solar Zone 5, Winter peak load area</t>
  </si>
  <si>
    <t>Customer-side Solar PV (1 KW System), Solar Zone 1, Summer peak load area</t>
  </si>
  <si>
    <t>CSPVCS3</t>
  </si>
  <si>
    <t>Customer-side Solar PV (1 KW System), Solar Zone 2, Summer peak load area</t>
  </si>
  <si>
    <t>CSPVCS4</t>
  </si>
  <si>
    <t>Customer-side Solar PV (1 KW System), Solar Zone 3, Summer peak load area</t>
  </si>
  <si>
    <t>CSPVCS5</t>
  </si>
  <si>
    <t>Customer-side Solar PV (1 KW System), Solar Zone 4, Summer peak load area</t>
  </si>
  <si>
    <t>Customer-side Solar PV (1 KW System), Solar Zone 5, Summer peak load area</t>
  </si>
  <si>
    <t>Savings based on county population-weighted PVWATTS calculations for fixed 1 kW array tilted at latitude.   See WS CUST PV PROD ASSMPT.</t>
  </si>
  <si>
    <t>Physical life based on Fourth Power Plan values.</t>
  </si>
  <si>
    <t>Capital cost is approximate for bulk purchase of standard rooftop packages w/o battery backup.</t>
  </si>
  <si>
    <t>One-time inverter replacement substituted for Fourth Plan periodic O&amp;M.  Periodic module cleaning assumed to be performend by customer.</t>
  </si>
  <si>
    <t>See WS CUST PV PROD ASSMPT for derivation of load shape values.  Note that load factor has been adjusted by local T&amp;D solar coincidence factor.</t>
  </si>
  <si>
    <t xml:space="preserve">No general non-energy values identified.  Site-specific non-energy values may be present (e.g., with building-integrated PV modules). </t>
  </si>
  <si>
    <t>Periodic cost 1 is one-time inverter replacement at 10 years.  Cost is current inverter cost ($1000), deescalated by 8%/yr (Fourth Plan value).</t>
  </si>
  <si>
    <t>CSPV</t>
  </si>
  <si>
    <t>Notes</t>
  </si>
  <si>
    <t>CSPVCW1</t>
  </si>
  <si>
    <t>CSPVCW2</t>
  </si>
  <si>
    <t>CSPVCS1</t>
  </si>
  <si>
    <t>CSPVCS2</t>
  </si>
  <si>
    <t>Federal: Renewable Energy Production Incentive, solar energy investment tax credit.  ID: low-interest loan program, individual income tax deduction, rebate for alternatives to line extensions.  MT: Property tax exemption, Universal system benefit fund, net metering.  OR: Small-scale energy loan program, residential and business energy tax credits, rebate for alternatives to line extensions, net metering.  WA: Rebate for alternatives to line extensions, net metering.  Region:  Western S.U.N. equipment purchasing coop.</t>
  </si>
  <si>
    <t>Solar Zone 4, summer-peaking utility distribution system or sub-system</t>
  </si>
  <si>
    <t>Solar Zone 5, winter-peaking utility distribution system or sub-system</t>
  </si>
  <si>
    <t>Solar Zone 3, summer-peaking utility distribution system or sub-system</t>
  </si>
  <si>
    <t>Solar Zone 4, winter-peaking utility distribution system or sub-system</t>
  </si>
  <si>
    <t>Solar Zone 3, winter-peaking utility distribution system or sub-system</t>
  </si>
  <si>
    <t>Solar Zone 2, summer-peaking utility distribution system or sub-system</t>
  </si>
  <si>
    <t>Solar Zone 1, summer-peaking utility distribution system or sub-system</t>
  </si>
  <si>
    <t>Solar Zone 2, winter-peaking utility distribution system or sub-system</t>
  </si>
  <si>
    <t>Solar Zone 1, winter-peaking utility distribution system or sub-system</t>
  </si>
  <si>
    <t>Solar Zone 5, summer-peaking utility distribution system or sub-system</t>
  </si>
  <si>
    <t>Systems must be installed per Appendix Q of RTF's Recommendations to BPA "Quality-Control Criteria for Customer-Side Photovoltaics and Direct Application Renewable Resources"</t>
  </si>
  <si>
    <t>Per-kW Installation</t>
  </si>
  <si>
    <t>Lookup Table</t>
  </si>
  <si>
    <t>5th Plan Draft 092802</t>
  </si>
  <si>
    <t>ProCost Results, Version 1.70a: JPH 03/07/01, 05:25 AM 10/22/2002</t>
  </si>
  <si>
    <t>R:\TE\New Plan\Residential Resource Assessment\MC_AND_LOADSHAPE.XLS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</si>
</sst>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_(* #,##0.0_);_(* \(#,##0.0\);_(* &quot;-&quot;??_);_(@_)"/>
    <numFmt numFmtId="179" formatCode="0.000E+00"/>
    <numFmt numFmtId="180" formatCode="0.0000"/>
    <numFmt numFmtId="181" formatCode="0.00000"/>
    <numFmt numFmtId="182" formatCode="0.000000"/>
    <numFmt numFmtId="183" formatCode="0.0000000"/>
    <numFmt numFmtId="184" formatCode="0.00000000"/>
    <numFmt numFmtId="185" formatCode="0.000000000"/>
  </numFmts>
  <fonts count="27">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8"/>
      <name val="Arial"/>
      <family val="2"/>
    </font>
    <font>
      <b/>
      <sz val="10"/>
      <name val="Tahoma"/>
      <family val="2"/>
    </font>
    <font>
      <sz val="10"/>
      <name val="Tahoma"/>
      <family val="2"/>
    </font>
    <font>
      <b/>
      <i/>
      <sz val="10"/>
      <name val="Arial"/>
      <family val="2"/>
    </font>
    <font>
      <b/>
      <sz val="14"/>
      <name val="Arial"/>
      <family val="2"/>
    </font>
    <font>
      <sz val="14"/>
      <name val="Arial"/>
      <family val="2"/>
    </font>
    <font>
      <b/>
      <sz val="9"/>
      <name val="Tahoma"/>
      <family val="2"/>
    </font>
    <font>
      <sz val="9"/>
      <name val="Tahoma"/>
      <family val="2"/>
    </font>
    <font>
      <b/>
      <sz val="11"/>
      <name val="Arial"/>
      <family val="2"/>
    </font>
  </fonts>
  <fills count="1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thin"/>
      <bottom style="thin"/>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medium"/>
      <top style="medium"/>
      <bottom style="medium"/>
    </border>
    <border>
      <left style="medium"/>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8">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165" fontId="0" fillId="0" borderId="0" xfId="0" applyNumberFormat="1" applyAlignment="1">
      <alignment/>
    </xf>
    <xf numFmtId="0" fontId="14" fillId="6" borderId="5" xfId="0" applyFont="1" applyFill="1" applyBorder="1" applyAlignment="1">
      <alignment horizontal="centerContinuous" wrapText="1"/>
    </xf>
    <xf numFmtId="0" fontId="14" fillId="6" borderId="6" xfId="0" applyFont="1" applyFill="1" applyBorder="1" applyAlignment="1">
      <alignment horizontal="centerContinuous" wrapText="1"/>
    </xf>
    <xf numFmtId="0" fontId="12" fillId="7" borderId="7" xfId="0" applyFont="1" applyFill="1" applyBorder="1" applyAlignment="1">
      <alignment horizontal="centerContinuous" wrapText="1"/>
    </xf>
    <xf numFmtId="0" fontId="12" fillId="7" borderId="6" xfId="0" applyFont="1" applyFill="1" applyBorder="1" applyAlignment="1">
      <alignment horizontal="centerContinuous" wrapText="1"/>
    </xf>
    <xf numFmtId="165" fontId="12" fillId="7" borderId="7" xfId="0" applyNumberFormat="1" applyFont="1" applyFill="1" applyBorder="1" applyAlignment="1">
      <alignment horizontal="centerContinuous" wrapText="1"/>
    </xf>
    <xf numFmtId="165" fontId="12" fillId="7" borderId="6" xfId="0" applyNumberFormat="1" applyFont="1" applyFill="1" applyBorder="1" applyAlignment="1">
      <alignment horizontal="centerContinuous" wrapText="1"/>
    </xf>
    <xf numFmtId="165" fontId="12" fillId="7" borderId="5"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8" xfId="0" applyFont="1" applyFill="1" applyBorder="1" applyAlignment="1">
      <alignment horizontal="center" wrapText="1"/>
    </xf>
    <xf numFmtId="165" fontId="12" fillId="3" borderId="8"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8" borderId="7" xfId="0" applyFont="1" applyFill="1" applyBorder="1" applyAlignment="1">
      <alignment horizontal="centerContinuous" wrapText="1"/>
    </xf>
    <xf numFmtId="165" fontId="12" fillId="8" borderId="5" xfId="0" applyNumberFormat="1" applyFont="1" applyFill="1" applyBorder="1" applyAlignment="1">
      <alignment horizontal="centerContinuous" wrapText="1"/>
    </xf>
    <xf numFmtId="165" fontId="12" fillId="8" borderId="6" xfId="0" applyNumberFormat="1" applyFont="1" applyFill="1" applyBorder="1" applyAlignment="1">
      <alignment horizontal="centerContinuous" wrapText="1"/>
    </xf>
    <xf numFmtId="0" fontId="12" fillId="2" borderId="7" xfId="0" applyFont="1" applyFill="1" applyBorder="1" applyAlignment="1">
      <alignment horizontal="centerContinuous" wrapText="1"/>
    </xf>
    <xf numFmtId="0" fontId="12" fillId="2" borderId="5" xfId="0" applyFont="1" applyFill="1" applyBorder="1" applyAlignment="1">
      <alignment horizontal="centerContinuous" wrapText="1"/>
    </xf>
    <xf numFmtId="165" fontId="12" fillId="2" borderId="5" xfId="0" applyNumberFormat="1" applyFont="1" applyFill="1" applyBorder="1" applyAlignment="1">
      <alignment horizontal="centerContinuous" wrapText="1"/>
    </xf>
    <xf numFmtId="165" fontId="12" fillId="2" borderId="6"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8" borderId="6" xfId="0" applyFont="1" applyFill="1" applyBorder="1" applyAlignment="1">
      <alignment horizontal="centerContinuous" wrapText="1"/>
    </xf>
    <xf numFmtId="165" fontId="12" fillId="8" borderId="7" xfId="0" applyNumberFormat="1" applyFont="1" applyFill="1" applyBorder="1" applyAlignment="1">
      <alignment horizontal="centerContinuous" wrapText="1"/>
    </xf>
    <xf numFmtId="165" fontId="12" fillId="8" borderId="9" xfId="0" applyNumberFormat="1" applyFont="1" applyFill="1" applyBorder="1" applyAlignment="1">
      <alignment horizontal="centerContinuous" wrapText="1"/>
    </xf>
    <xf numFmtId="0" fontId="14" fillId="6" borderId="7" xfId="0" applyFont="1" applyFill="1" applyBorder="1" applyAlignment="1">
      <alignment horizontal="left" wrapText="1"/>
    </xf>
    <xf numFmtId="0" fontId="0" fillId="3" borderId="3" xfId="20" applyFont="1" applyBorder="1" applyAlignment="1">
      <alignment/>
      <protection/>
    </xf>
    <xf numFmtId="0" fontId="0" fillId="3" borderId="3" xfId="20" applyFont="1" applyBorder="1" applyAlignment="1">
      <alignment horizontal="left"/>
      <protection/>
    </xf>
    <xf numFmtId="168" fontId="0" fillId="0" borderId="0" xfId="17" applyNumberFormat="1" applyFont="1" applyAlignment="1">
      <alignment/>
    </xf>
    <xf numFmtId="165" fontId="0" fillId="0" borderId="0" xfId="0" applyNumberFormat="1" applyFont="1" applyAlignment="1">
      <alignment/>
    </xf>
    <xf numFmtId="0" fontId="17" fillId="0" borderId="0" xfId="0" applyFont="1" applyAlignment="1">
      <alignment/>
    </xf>
    <xf numFmtId="0" fontId="0" fillId="0" borderId="3" xfId="0" applyBorder="1" applyAlignment="1">
      <alignment/>
    </xf>
    <xf numFmtId="2" fontId="17" fillId="9" borderId="3" xfId="0" applyNumberFormat="1" applyFont="1" applyFill="1" applyBorder="1" applyAlignment="1">
      <alignment horizontal="center" wrapText="1"/>
    </xf>
    <xf numFmtId="1" fontId="0" fillId="0" borderId="3" xfId="0" applyNumberFormat="1" applyBorder="1" applyAlignment="1">
      <alignment/>
    </xf>
    <xf numFmtId="168" fontId="0" fillId="0" borderId="3" xfId="0" applyNumberFormat="1" applyBorder="1" applyAlignment="1">
      <alignment/>
    </xf>
    <xf numFmtId="0" fontId="22" fillId="10" borderId="7" xfId="0" applyFont="1" applyFill="1" applyBorder="1" applyAlignment="1">
      <alignment horizontal="centerContinuous" wrapText="1"/>
    </xf>
    <xf numFmtId="0" fontId="22" fillId="10" borderId="5" xfId="0" applyFont="1" applyFill="1" applyBorder="1" applyAlignment="1">
      <alignment horizontal="centerContinuous" wrapText="1"/>
    </xf>
    <xf numFmtId="0" fontId="22" fillId="10" borderId="6" xfId="0" applyFont="1" applyFill="1" applyBorder="1" applyAlignment="1">
      <alignment horizontal="centerContinuous" wrapText="1"/>
    </xf>
    <xf numFmtId="0" fontId="23" fillId="0" borderId="0" xfId="0" applyFont="1" applyAlignment="1">
      <alignment vertical="justify"/>
    </xf>
    <xf numFmtId="0" fontId="17" fillId="10" borderId="10" xfId="0" applyFont="1" applyFill="1" applyBorder="1" applyAlignment="1">
      <alignment horizontal="center" wrapText="1"/>
    </xf>
    <xf numFmtId="0" fontId="17" fillId="10" borderId="11" xfId="0" applyFont="1" applyFill="1" applyBorder="1" applyAlignment="1">
      <alignment horizontal="center" wrapText="1"/>
    </xf>
    <xf numFmtId="0" fontId="17" fillId="10" borderId="5" xfId="0" applyFont="1" applyFill="1" applyBorder="1" applyAlignment="1">
      <alignment horizontal="center" wrapText="1"/>
    </xf>
    <xf numFmtId="0" fontId="0" fillId="0" borderId="0" xfId="0" applyFont="1" applyAlignment="1">
      <alignment vertical="justify"/>
    </xf>
    <xf numFmtId="175" fontId="17" fillId="0" borderId="12" xfId="0" applyNumberFormat="1" applyFont="1" applyBorder="1" applyAlignment="1">
      <alignment horizontal="left" vertical="top" wrapText="1"/>
    </xf>
    <xf numFmtId="175" fontId="0" fillId="0" borderId="13" xfId="0" applyNumberFormat="1" applyFont="1" applyBorder="1" applyAlignment="1">
      <alignment horizontal="left" vertical="top" wrapText="1"/>
    </xf>
    <xf numFmtId="168" fontId="0" fillId="0" borderId="13" xfId="17" applyNumberFormat="1" applyFont="1" applyBorder="1" applyAlignment="1">
      <alignment horizontal="center" vertical="top" wrapText="1"/>
    </xf>
    <xf numFmtId="1" fontId="0" fillId="0" borderId="13" xfId="0" applyNumberFormat="1" applyFont="1" applyBorder="1" applyAlignment="1">
      <alignment horizontal="center" vertical="top" wrapText="1"/>
    </xf>
    <xf numFmtId="2" fontId="0" fillId="0" borderId="13" xfId="0" applyNumberFormat="1" applyFont="1" applyBorder="1" applyAlignment="1">
      <alignment horizontal="center" vertical="top" wrapText="1"/>
    </xf>
    <xf numFmtId="44" fontId="0" fillId="0" borderId="13" xfId="17" applyFont="1" applyBorder="1" applyAlignment="1">
      <alignment horizontal="left" vertical="top" wrapText="1"/>
    </xf>
    <xf numFmtId="0" fontId="21" fillId="0" borderId="0" xfId="23" applyFont="1">
      <alignment/>
      <protection/>
    </xf>
    <xf numFmtId="0" fontId="0" fillId="0" borderId="0" xfId="23" applyFont="1">
      <alignment/>
      <protection/>
    </xf>
    <xf numFmtId="5" fontId="0" fillId="0" borderId="0" xfId="23" applyNumberFormat="1" applyFont="1" applyAlignment="1">
      <alignment horizontal="right"/>
      <protection/>
    </xf>
    <xf numFmtId="165" fontId="0" fillId="0" borderId="0" xfId="23" applyNumberFormat="1" applyFont="1">
      <alignment/>
      <protection/>
    </xf>
    <xf numFmtId="0" fontId="11" fillId="0" borderId="0" xfId="23" applyFont="1" applyAlignment="1">
      <alignment horizontal="left"/>
      <protection/>
    </xf>
    <xf numFmtId="0" fontId="6" fillId="4" borderId="14" xfId="23" applyFont="1" applyFill="1" applyBorder="1" applyAlignment="1">
      <alignment horizontal="centerContinuous"/>
      <protection/>
    </xf>
    <xf numFmtId="0" fontId="11" fillId="4" borderId="15" xfId="23" applyFont="1" applyFill="1" applyBorder="1" applyAlignment="1">
      <alignment/>
      <protection/>
    </xf>
    <xf numFmtId="0" fontId="11" fillId="4" borderId="15" xfId="23" applyFont="1" applyFill="1" applyBorder="1" applyAlignment="1">
      <alignment horizontal="centerContinuous"/>
      <protection/>
    </xf>
    <xf numFmtId="0" fontId="11" fillId="4" borderId="8" xfId="23" applyFont="1" applyFill="1" applyBorder="1" applyAlignment="1">
      <alignment horizontal="centerContinuous"/>
      <protection/>
    </xf>
    <xf numFmtId="0" fontId="12" fillId="11" borderId="3" xfId="23" applyFont="1" applyFill="1" applyBorder="1" applyAlignment="1">
      <alignment horizontal="centerContinuous"/>
      <protection/>
    </xf>
    <xf numFmtId="0" fontId="13" fillId="11" borderId="3" xfId="23" applyFont="1" applyFill="1" applyBorder="1" applyAlignment="1">
      <alignment horizontal="centerContinuous"/>
      <protection/>
    </xf>
    <xf numFmtId="0" fontId="12" fillId="12" borderId="16" xfId="23" applyFont="1" applyFill="1" applyBorder="1" applyAlignment="1">
      <alignment horizontal="center" wrapText="1"/>
      <protection/>
    </xf>
    <xf numFmtId="0" fontId="12" fillId="12" borderId="12" xfId="23" applyFont="1" applyFill="1" applyBorder="1" applyAlignment="1">
      <alignment horizontal="center" wrapText="1"/>
      <protection/>
    </xf>
    <xf numFmtId="0" fontId="22" fillId="0" borderId="0" xfId="0" applyFont="1" applyAlignment="1">
      <alignment/>
    </xf>
    <xf numFmtId="14" fontId="0" fillId="0" borderId="0" xfId="0" applyNumberFormat="1" applyAlignment="1">
      <alignment/>
    </xf>
    <xf numFmtId="0" fontId="18" fillId="10" borderId="10" xfId="0" applyFont="1" applyFill="1" applyBorder="1" applyAlignment="1">
      <alignment horizontal="center" wrapText="1"/>
    </xf>
    <xf numFmtId="0" fontId="18" fillId="10" borderId="11" xfId="0" applyFont="1" applyFill="1" applyBorder="1" applyAlignment="1">
      <alignment horizontal="center" wrapText="1"/>
    </xf>
    <xf numFmtId="0" fontId="17" fillId="10" borderId="17" xfId="0" applyFont="1" applyFill="1" applyBorder="1" applyAlignment="1">
      <alignment horizontal="center" wrapText="1"/>
    </xf>
    <xf numFmtId="0" fontId="0" fillId="0" borderId="0" xfId="0" applyFont="1" applyAlignment="1">
      <alignment horizontal="center" vertical="justify"/>
    </xf>
    <xf numFmtId="0" fontId="17" fillId="0" borderId="0" xfId="0" applyFont="1" applyAlignment="1">
      <alignment horizontal="center"/>
    </xf>
    <xf numFmtId="166" fontId="0" fillId="0" borderId="13" xfId="0" applyNumberFormat="1" applyFont="1" applyBorder="1" applyAlignment="1">
      <alignment horizontal="center" vertical="top" wrapText="1"/>
    </xf>
    <xf numFmtId="44" fontId="0" fillId="0" borderId="13" xfId="17" applyNumberFormat="1" applyFont="1" applyBorder="1" applyAlignment="1">
      <alignment horizontal="left" vertical="top" wrapText="1"/>
    </xf>
    <xf numFmtId="44" fontId="11" fillId="0" borderId="13" xfId="17" applyFont="1" applyBorder="1" applyAlignment="1">
      <alignment horizontal="left" vertical="top" wrapText="1"/>
    </xf>
    <xf numFmtId="0" fontId="0" fillId="0" borderId="12" xfId="0" applyFont="1" applyBorder="1" applyAlignment="1">
      <alignment vertical="top" wrapText="1"/>
    </xf>
    <xf numFmtId="1" fontId="0" fillId="0" borderId="0" xfId="0" applyNumberFormat="1" applyFont="1" applyAlignment="1">
      <alignment/>
    </xf>
    <xf numFmtId="0" fontId="22" fillId="10" borderId="7" xfId="0" applyFont="1" applyFill="1" applyBorder="1" applyAlignment="1">
      <alignment horizontal="center" wrapText="1"/>
    </xf>
    <xf numFmtId="0" fontId="22" fillId="10" borderId="5" xfId="0" applyFont="1" applyFill="1" applyBorder="1" applyAlignment="1">
      <alignment horizontal="center" wrapText="1"/>
    </xf>
    <xf numFmtId="0" fontId="22" fillId="10" borderId="6" xfId="0" applyFont="1" applyFill="1" applyBorder="1" applyAlignment="1">
      <alignment horizontal="center" wrapText="1"/>
    </xf>
    <xf numFmtId="0" fontId="0" fillId="2" borderId="14" xfId="19" applyFont="1" applyBorder="1" applyAlignment="1">
      <alignment horizontal="left" vertical="center" wrapText="1"/>
      <protection/>
    </xf>
    <xf numFmtId="0" fontId="0" fillId="2" borderId="15" xfId="19" applyFont="1" applyBorder="1" applyAlignment="1">
      <alignment horizontal="left" vertical="center" wrapText="1"/>
      <protection/>
    </xf>
    <xf numFmtId="0" fontId="0" fillId="2" borderId="8" xfId="19" applyFont="1" applyBorder="1" applyAlignment="1">
      <alignment horizontal="left" vertical="center" wrapText="1"/>
      <protection/>
    </xf>
    <xf numFmtId="0" fontId="26" fillId="10" borderId="18" xfId="0" applyFont="1" applyFill="1" applyBorder="1" applyAlignment="1">
      <alignment horizontal="center" wrapText="1"/>
    </xf>
    <xf numFmtId="165" fontId="0" fillId="0" borderId="3" xfId="0" applyNumberFormat="1" applyBorder="1" applyAlignment="1">
      <alignment/>
    </xf>
  </cellXfs>
  <cellStyles count="11">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GeoHP"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8.emf" /><Relationship Id="rId6" Type="http://schemas.openxmlformats.org/officeDocument/2006/relationships/image" Target="../media/image4.emf" /><Relationship Id="rId7" Type="http://schemas.openxmlformats.org/officeDocument/2006/relationships/image" Target="../media/image3.emf" /><Relationship Id="rId8" Type="http://schemas.openxmlformats.org/officeDocument/2006/relationships/image" Target="../media/image14.emf" /><Relationship Id="rId9" Type="http://schemas.openxmlformats.org/officeDocument/2006/relationships/image" Target="../media/image15.emf" /><Relationship Id="rId10" Type="http://schemas.openxmlformats.org/officeDocument/2006/relationships/image" Target="../media/image12.emf" /><Relationship Id="rId11" Type="http://schemas.openxmlformats.org/officeDocument/2006/relationships/image" Target="../media/image13.emf" /><Relationship Id="rId12" Type="http://schemas.openxmlformats.org/officeDocument/2006/relationships/image" Target="../media/image9.emf" /><Relationship Id="rId13" Type="http://schemas.openxmlformats.org/officeDocument/2006/relationships/image" Target="../media/image7.emf" /><Relationship Id="rId14" Type="http://schemas.openxmlformats.org/officeDocument/2006/relationships/image" Target="../media/image11.emf" /><Relationship Id="rId15"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7"/>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7"/>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7"/>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7"/>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8"/>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9"/>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10"/>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11"/>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2"/>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3"/>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4"/>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5"/>
        <a:stretch>
          <a:fillRect/>
        </a:stretch>
      </xdr:blipFill>
      <xdr:spPr>
        <a:xfrm>
          <a:off x="6915150" y="1152525"/>
          <a:ext cx="5619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ighting_Appliances%20&amp;%20DHW\EStarRoomA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asureTable"/>
      <sheetName val="ProData"/>
      <sheetName val="WAC"/>
      <sheetName val="Window AC"/>
      <sheetName val="Price vs. EER Regressions"/>
      <sheetName val="Lookup Table"/>
      <sheetName val="Energy Star Room AC Models"/>
      <sheetName val="CEC Room AC Data"/>
      <sheetName val="Circuit City Prices"/>
      <sheetName val="E-Shop Prices"/>
      <sheetName val="Netmarket.com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2:F15"/>
  <sheetViews>
    <sheetView workbookViewId="0" topLeftCell="A1">
      <selection activeCell="F6" sqref="F6"/>
    </sheetView>
  </sheetViews>
  <sheetFormatPr defaultColWidth="9.140625" defaultRowHeight="12.75"/>
  <cols>
    <col min="1" max="1" width="70.8515625" style="0" customWidth="1"/>
    <col min="2" max="6" width="12.7109375" style="0" customWidth="1"/>
  </cols>
  <sheetData>
    <row r="2" ht="12.75">
      <c r="A2" s="66" t="s">
        <v>161</v>
      </c>
    </row>
    <row r="5" spans="1:6" ht="102">
      <c r="A5" s="68" t="s">
        <v>115</v>
      </c>
      <c r="B5" s="68" t="s">
        <v>120</v>
      </c>
      <c r="C5" s="68" t="s">
        <v>121</v>
      </c>
      <c r="D5" s="68" t="s">
        <v>162</v>
      </c>
      <c r="E5" s="68" t="s">
        <v>163</v>
      </c>
      <c r="F5" s="68" t="s">
        <v>164</v>
      </c>
    </row>
    <row r="6" spans="1:6" ht="12.75">
      <c r="A6" s="67" t="str">
        <f>MeasureTable!A4</f>
        <v>Customer-side Solar PV (1 KW System), Solar Zone 5, Summer peak load area</v>
      </c>
      <c r="B6" s="67">
        <f>MeasureTable!J4</f>
        <v>1770</v>
      </c>
      <c r="C6" s="69">
        <f>MeasureTable!K4</f>
        <v>1904.9624999999999</v>
      </c>
      <c r="D6" s="70">
        <f>MeasureTable!R4*C6</f>
        <v>889.2132204709454</v>
      </c>
      <c r="E6" s="70">
        <f>MeasureTable!U4*C6</f>
        <v>889.3680102713629</v>
      </c>
      <c r="F6" s="70">
        <f>MeasureTable!AF4*C6</f>
        <v>1154.982177734375</v>
      </c>
    </row>
    <row r="7" spans="1:6" ht="12.75">
      <c r="A7" s="67" t="str">
        <f>MeasureTable!A5</f>
        <v>Customer-side Solar PV (1 KW System), Solar Zone 4, Summer peak load area</v>
      </c>
      <c r="B7" s="67">
        <f>MeasureTable!J5</f>
        <v>1700</v>
      </c>
      <c r="C7" s="69">
        <f>MeasureTable!K5</f>
        <v>1829.625</v>
      </c>
      <c r="D7" s="70">
        <f>MeasureTable!R5*C7</f>
        <v>867.8008369128632</v>
      </c>
      <c r="E7" s="70">
        <f>MeasureTable!U5*C7</f>
        <v>867.955545775889</v>
      </c>
      <c r="F7" s="70">
        <f>MeasureTable!AF5*C7</f>
        <v>1127.752197265625</v>
      </c>
    </row>
    <row r="8" spans="1:6" ht="12.75">
      <c r="A8" s="67" t="str">
        <f>MeasureTable!A6</f>
        <v>Customer-side Solar PV (1 KW System), Solar Zone 3, Summer peak load area</v>
      </c>
      <c r="B8" s="67">
        <f>MeasureTable!J6</f>
        <v>1540</v>
      </c>
      <c r="C8" s="69">
        <f>MeasureTable!K6</f>
        <v>1657.425</v>
      </c>
      <c r="D8" s="70">
        <f>MeasureTable!R6*C8</f>
        <v>799.7256856125916</v>
      </c>
      <c r="E8" s="70">
        <f>MeasureTable!U6*C8</f>
        <v>799.8805124873658</v>
      </c>
      <c r="F8" s="70">
        <f>MeasureTable!AF6*C8</f>
        <v>1046.615478515625</v>
      </c>
    </row>
    <row r="9" spans="1:6" ht="12.75">
      <c r="A9" s="67" t="str">
        <f>MeasureTable!A7</f>
        <v>Customer-side Solar PV (1 KW System), Solar Zone 5, Winter peak load area</v>
      </c>
      <c r="B9" s="67">
        <f>MeasureTable!J7</f>
        <v>1770</v>
      </c>
      <c r="C9" s="69">
        <f>MeasureTable!K7</f>
        <v>1904.9624999999999</v>
      </c>
      <c r="D9" s="70">
        <f>MeasureTable!R7*C9</f>
        <v>889.2132204709454</v>
      </c>
      <c r="E9" s="70">
        <f>MeasureTable!U7*C9</f>
        <v>889.2163988638007</v>
      </c>
      <c r="F9" s="70">
        <f>MeasureTable!AF7*C9</f>
        <v>1037.1912841796875</v>
      </c>
    </row>
    <row r="10" spans="1:6" ht="12.75">
      <c r="A10" s="67" t="str">
        <f>MeasureTable!A8</f>
        <v>Customer-side Solar PV (1 KW System), Solar Zone 4, Winter peak load area</v>
      </c>
      <c r="B10" s="67">
        <f>MeasureTable!J8</f>
        <v>1700</v>
      </c>
      <c r="C10" s="69">
        <f>MeasureTable!K8</f>
        <v>1829.625</v>
      </c>
      <c r="D10" s="70">
        <f>MeasureTable!R8*C10</f>
        <v>867.8008369128632</v>
      </c>
      <c r="E10" s="70">
        <f>MeasureTable!U8*C10</f>
        <v>867.8040153215411</v>
      </c>
      <c r="F10" s="70">
        <f>MeasureTable!AF8*C10</f>
        <v>1010.0243530273438</v>
      </c>
    </row>
    <row r="11" spans="1:6" ht="12.75">
      <c r="A11" s="67" t="str">
        <f>MeasureTable!A9</f>
        <v>Customer-side Solar PV (1 KW System), Solar Zone 3, Winter peak load area</v>
      </c>
      <c r="B11" s="67">
        <f>MeasureTable!J9</f>
        <v>1540</v>
      </c>
      <c r="C11" s="69">
        <f>MeasureTable!K9</f>
        <v>1657.425</v>
      </c>
      <c r="D11" s="70">
        <f>MeasureTable!R9*C11</f>
        <v>799.7256856125916</v>
      </c>
      <c r="E11" s="70">
        <f>MeasureTable!U9*C11</f>
        <v>799.7288641093297</v>
      </c>
      <c r="F11" s="70">
        <f>MeasureTable!AF9*C11</f>
        <v>928.7958984375</v>
      </c>
    </row>
    <row r="12" spans="1:6" ht="12.75">
      <c r="A12" s="67" t="str">
        <f>MeasureTable!A10</f>
        <v>Customer-side Solar PV (1 KW System), Solar Zone 2, Summer peak load area</v>
      </c>
      <c r="B12" s="67">
        <f>MeasureTable!J10</f>
        <v>1320</v>
      </c>
      <c r="C12" s="69">
        <f>MeasureTable!K10</f>
        <v>1420.65</v>
      </c>
      <c r="D12" s="70">
        <f>MeasureTable!R10*C12</f>
        <v>697.4065537818304</v>
      </c>
      <c r="E12" s="70">
        <f>MeasureTable!U10*C12</f>
        <v>697.5612520628547</v>
      </c>
      <c r="F12" s="70">
        <f>MeasureTable!AF10*C12</f>
        <v>926.110595703125</v>
      </c>
    </row>
    <row r="13" spans="1:6" ht="12.75">
      <c r="A13" s="67" t="str">
        <f>MeasureTable!A11</f>
        <v>Customer-side Solar PV (1 KW System), Solar Zone 1, Summer peak load area</v>
      </c>
      <c r="B13" s="67">
        <f>MeasureTable!J11</f>
        <v>1210</v>
      </c>
      <c r="C13" s="69">
        <f>MeasureTable!K11</f>
        <v>1302.2625</v>
      </c>
      <c r="D13" s="70">
        <f>MeasureTable!R11*C13</f>
        <v>640.6673603140371</v>
      </c>
      <c r="E13" s="70">
        <f>MeasureTable!U11*C13</f>
        <v>640.822222296946</v>
      </c>
      <c r="F13" s="70">
        <f>MeasureTable!AF11*C13</f>
        <v>860.4556884765625</v>
      </c>
    </row>
    <row r="14" spans="1:6" ht="12.75">
      <c r="A14" s="67" t="str">
        <f>MeasureTable!A12</f>
        <v>Customer-side Solar PV (1 KW System), Solar Zone 2, Winter peak load area</v>
      </c>
      <c r="B14" s="67">
        <f>MeasureTable!J12</f>
        <v>1320</v>
      </c>
      <c r="C14" s="69">
        <f>MeasureTable!K12</f>
        <v>1420.65</v>
      </c>
      <c r="D14" s="70">
        <f>MeasureTable!R12*C14</f>
        <v>697.4065537818304</v>
      </c>
      <c r="E14" s="70">
        <f>MeasureTable!U12*C14</f>
        <v>697.4097321972083</v>
      </c>
      <c r="F14" s="70">
        <f>MeasureTable!AF12*C14</f>
        <v>808.3908691406249</v>
      </c>
    </row>
    <row r="15" spans="1:6" ht="12.75">
      <c r="A15" s="67" t="str">
        <f>MeasureTable!A13</f>
        <v>Customer-side Solar PV (1 KW System), Solar Zone 1, Winter peak load area</v>
      </c>
      <c r="B15" s="67">
        <f>MeasureTable!J13</f>
        <v>1210</v>
      </c>
      <c r="C15" s="69">
        <f>MeasureTable!K13</f>
        <v>1302.2625</v>
      </c>
      <c r="D15" s="70">
        <f>MeasureTable!R13*C15</f>
        <v>640.6673603140371</v>
      </c>
      <c r="E15" s="70">
        <f>MeasureTable!U13*C15</f>
        <v>640.6705386776425</v>
      </c>
      <c r="F15" s="70">
        <f>MeasureTable!AF13*C15</f>
        <v>742.6087646484376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2:AL13"/>
  <sheetViews>
    <sheetView tabSelected="1" workbookViewId="0" topLeftCell="A1">
      <selection activeCell="A1" sqref="A1"/>
    </sheetView>
  </sheetViews>
  <sheetFormatPr defaultColWidth="9.140625" defaultRowHeight="12.75"/>
  <cols>
    <col min="1" max="1" width="33.8515625" style="5" bestFit="1" customWidth="1"/>
    <col min="2" max="2" width="39.8515625" style="5" customWidth="1"/>
    <col min="3" max="3" width="12.7109375" style="5" bestFit="1" customWidth="1"/>
    <col min="4" max="4" width="16.28125" style="5" customWidth="1"/>
    <col min="5" max="5" width="12.8515625" style="5" bestFit="1" customWidth="1"/>
    <col min="6" max="6" width="14.421875" style="5" bestFit="1" customWidth="1"/>
    <col min="7" max="7" width="14.421875" style="5" customWidth="1"/>
    <col min="8" max="8" width="10.00390625" style="5" bestFit="1" customWidth="1"/>
    <col min="9" max="9" width="10.421875" style="5" bestFit="1" customWidth="1"/>
    <col min="10" max="11" width="11.7109375" style="5" bestFit="1" customWidth="1"/>
    <col min="12" max="12" width="17.00390625" style="5" customWidth="1"/>
    <col min="13" max="13" width="11.00390625" style="5" bestFit="1" customWidth="1"/>
    <col min="14" max="14" width="12.00390625" style="5" customWidth="1"/>
    <col min="15" max="15" width="12.140625" style="5" customWidth="1"/>
    <col min="16" max="16" width="14.57421875" style="5" customWidth="1"/>
    <col min="17" max="17" width="12.28125" style="5" bestFit="1" customWidth="1"/>
    <col min="18" max="18" width="16.140625" style="5" bestFit="1" customWidth="1"/>
    <col min="19" max="19" width="15.140625" style="5" bestFit="1" customWidth="1"/>
    <col min="20" max="20" width="18.28125" style="5" bestFit="1" customWidth="1"/>
    <col min="21" max="21" width="16.140625" style="5" bestFit="1" customWidth="1"/>
    <col min="22" max="22" width="10.8515625" style="5" bestFit="1" customWidth="1"/>
    <col min="23" max="23" width="8.7109375" style="5" bestFit="1" customWidth="1"/>
    <col min="24" max="24" width="14.00390625" style="5" bestFit="1" customWidth="1"/>
    <col min="25" max="25" width="16.8515625" style="5" bestFit="1" customWidth="1"/>
    <col min="26" max="26" width="22.57421875" style="5" bestFit="1" customWidth="1"/>
    <col min="27" max="27" width="19.00390625" style="5" bestFit="1" customWidth="1"/>
    <col min="28" max="28" width="9.8515625" style="5" bestFit="1" customWidth="1"/>
    <col min="29" max="29" width="15.140625" style="5" bestFit="1" customWidth="1"/>
    <col min="30" max="30" width="15.57421875" style="5" bestFit="1" customWidth="1"/>
    <col min="31" max="31" width="15.140625" style="5" bestFit="1" customWidth="1"/>
    <col min="32" max="32" width="15.421875" style="5" bestFit="1" customWidth="1"/>
    <col min="33" max="33" width="21.8515625" style="5" bestFit="1" customWidth="1"/>
    <col min="34" max="34" width="12.28125" style="5" bestFit="1" customWidth="1"/>
    <col min="35" max="35" width="79.28125" style="5" customWidth="1"/>
    <col min="36" max="36" width="65.7109375" style="5" bestFit="1" customWidth="1"/>
    <col min="37" max="37" width="12.140625" style="5" customWidth="1"/>
    <col min="38" max="16384" width="9.140625" style="5" customWidth="1"/>
  </cols>
  <sheetData>
    <row r="1" ht="13.5" thickBot="1"/>
    <row r="2" spans="1:36" s="74" customFormat="1" ht="36.75" thickBot="1">
      <c r="A2" s="110" t="s">
        <v>111</v>
      </c>
      <c r="B2" s="111"/>
      <c r="C2" s="111"/>
      <c r="D2" s="111"/>
      <c r="E2" s="111"/>
      <c r="F2" s="111"/>
      <c r="G2" s="111"/>
      <c r="H2" s="111"/>
      <c r="I2" s="111"/>
      <c r="J2" s="111"/>
      <c r="K2" s="111"/>
      <c r="L2" s="111"/>
      <c r="M2" s="111"/>
      <c r="N2" s="111"/>
      <c r="O2" s="111"/>
      <c r="P2" s="111"/>
      <c r="Q2" s="111"/>
      <c r="R2" s="111"/>
      <c r="S2" s="111"/>
      <c r="T2" s="111"/>
      <c r="U2" s="111"/>
      <c r="V2" s="111"/>
      <c r="W2" s="112"/>
      <c r="X2" s="71" t="s">
        <v>112</v>
      </c>
      <c r="Y2" s="72"/>
      <c r="Z2" s="73"/>
      <c r="AA2" s="71" t="s">
        <v>113</v>
      </c>
      <c r="AB2" s="72"/>
      <c r="AC2" s="72"/>
      <c r="AD2" s="73"/>
      <c r="AE2" s="71" t="s">
        <v>114</v>
      </c>
      <c r="AF2" s="72"/>
      <c r="AG2" s="72"/>
      <c r="AH2" s="73"/>
      <c r="AI2" s="71" t="s">
        <v>146</v>
      </c>
      <c r="AJ2" s="73"/>
    </row>
    <row r="3" spans="1:38" s="104" customFormat="1" ht="77.25" thickBot="1">
      <c r="A3" s="100" t="s">
        <v>115</v>
      </c>
      <c r="B3" s="101" t="s">
        <v>116</v>
      </c>
      <c r="C3" s="101" t="s">
        <v>117</v>
      </c>
      <c r="D3" s="101" t="s">
        <v>118</v>
      </c>
      <c r="E3" s="101" t="s">
        <v>148</v>
      </c>
      <c r="F3" s="101" t="s">
        <v>149</v>
      </c>
      <c r="G3" s="101" t="s">
        <v>150</v>
      </c>
      <c r="H3" s="101" t="s">
        <v>119</v>
      </c>
      <c r="I3" s="101" t="s">
        <v>151</v>
      </c>
      <c r="J3" s="101" t="s">
        <v>120</v>
      </c>
      <c r="K3" s="101" t="s">
        <v>121</v>
      </c>
      <c r="L3" s="101" t="s">
        <v>122</v>
      </c>
      <c r="M3" s="101" t="s">
        <v>123</v>
      </c>
      <c r="N3" s="101" t="s">
        <v>152</v>
      </c>
      <c r="O3" s="101" t="s">
        <v>124</v>
      </c>
      <c r="P3" s="101" t="s">
        <v>153</v>
      </c>
      <c r="Q3" s="101" t="s">
        <v>125</v>
      </c>
      <c r="R3" s="101" t="s">
        <v>126</v>
      </c>
      <c r="S3" s="101" t="s">
        <v>130</v>
      </c>
      <c r="T3" s="101" t="s">
        <v>131</v>
      </c>
      <c r="U3" s="101" t="s">
        <v>132</v>
      </c>
      <c r="V3" s="101" t="s">
        <v>133</v>
      </c>
      <c r="W3" s="101" t="s">
        <v>134</v>
      </c>
      <c r="X3" s="75" t="s">
        <v>135</v>
      </c>
      <c r="Y3" s="75" t="s">
        <v>136</v>
      </c>
      <c r="Z3" s="76" t="s">
        <v>137</v>
      </c>
      <c r="AA3" s="76" t="s">
        <v>138</v>
      </c>
      <c r="AB3" s="76" t="s">
        <v>139</v>
      </c>
      <c r="AC3" s="76" t="s">
        <v>140</v>
      </c>
      <c r="AD3" s="76" t="s">
        <v>141</v>
      </c>
      <c r="AE3" s="76" t="s">
        <v>142</v>
      </c>
      <c r="AF3" s="76" t="s">
        <v>143</v>
      </c>
      <c r="AG3" s="76" t="s">
        <v>144</v>
      </c>
      <c r="AH3" s="77" t="s">
        <v>134</v>
      </c>
      <c r="AI3" s="75" t="s">
        <v>145</v>
      </c>
      <c r="AJ3" s="102" t="s">
        <v>146</v>
      </c>
      <c r="AK3" s="116" t="s">
        <v>61</v>
      </c>
      <c r="AL3" s="103"/>
    </row>
    <row r="4" spans="1:38" ht="89.25">
      <c r="A4" s="79" t="str">
        <f>CSPV!B35</f>
        <v>Customer-side Solar PV (1 KW System), Solar Zone 5, Summer peak load area</v>
      </c>
      <c r="B4" s="80" t="str">
        <f>VLOOKUP($A4,'Lookup Table'!$A$6:$D$15,2,0)</f>
        <v>Systems must be installed per Appendix Q of RTF's Recommendations to BPA "Quality-Control Criteria for Customer-Side Photovoltaics and Direct Application Renewable Resources"</v>
      </c>
      <c r="C4" s="80" t="str">
        <f>VLOOKUP($A4,'Lookup Table'!$A$6:$D$15,3,0)</f>
        <v>All sectors, customer side of meter</v>
      </c>
      <c r="D4" s="80" t="str">
        <f>VLOOKUP($A4,'Lookup Table'!$A$6:$D$15,4,0)</f>
        <v>Solar Zone 5, summer-peaking utility distribution system or sub-system</v>
      </c>
      <c r="E4" s="81">
        <f>CSPV!E35</f>
        <v>6000</v>
      </c>
      <c r="F4" s="81">
        <f>CSPV!F35</f>
        <v>0</v>
      </c>
      <c r="G4" s="81">
        <f>CSPV!G35</f>
        <v>260.4925842285156</v>
      </c>
      <c r="H4" s="82">
        <f>CSPV!C35</f>
        <v>20</v>
      </c>
      <c r="I4" s="82" t="s">
        <v>156</v>
      </c>
      <c r="J4" s="82">
        <f>CSPV!D35</f>
        <v>1770</v>
      </c>
      <c r="K4" s="82">
        <f>CSPV!K35</f>
        <v>1904.9624999999999</v>
      </c>
      <c r="L4" s="105">
        <f>CSPV!J35</f>
        <v>0.008999999612569809</v>
      </c>
      <c r="M4" s="105">
        <f>CSPV!L35</f>
        <v>0.0042454515600293214</v>
      </c>
      <c r="N4" s="84">
        <f>CSPV!N35/K4</f>
        <v>3.1496689726390033</v>
      </c>
      <c r="O4" s="84">
        <f>CSPV!O35/K4</f>
        <v>0</v>
      </c>
      <c r="P4" s="84">
        <f>CSPV!P35/K4</f>
        <v>0.13674420584579258</v>
      </c>
      <c r="Q4" s="84">
        <f>CSPV!N35/K4</f>
        <v>3.1496689726390033</v>
      </c>
      <c r="R4" s="84">
        <f>CSPV!S35/K4</f>
        <v>0.4667877821589378</v>
      </c>
      <c r="S4" s="106">
        <f>CSPV!T35/K4</f>
        <v>8.511575501743452E-05</v>
      </c>
      <c r="T4" s="84">
        <f>CSPV!U35/K4</f>
        <v>0</v>
      </c>
      <c r="U4" s="84">
        <f>CSPV!V35/K4</f>
        <v>0.4668690382468752</v>
      </c>
      <c r="V4" s="84">
        <f aca="true" t="shared" si="0" ref="V4:V13">U4-Q4</f>
        <v>-2.6827999343921283</v>
      </c>
      <c r="W4" s="83">
        <f aca="true" t="shared" si="1" ref="W4:W13">U4/Q4</f>
        <v>0.1482279700827421</v>
      </c>
      <c r="X4" s="83">
        <f>CSPV!I35</f>
        <v>0.461</v>
      </c>
      <c r="Y4" s="83">
        <f>CSPV!M35</f>
        <v>0.47171685099601746</v>
      </c>
      <c r="Z4" s="83">
        <f>CSPV!Y35/K4</f>
        <v>0.06304871124918593</v>
      </c>
      <c r="AA4" s="107">
        <v>0</v>
      </c>
      <c r="AB4" s="107">
        <v>0</v>
      </c>
      <c r="AC4" s="84">
        <f>CSPV!Z35/K4</f>
        <v>0</v>
      </c>
      <c r="AD4" s="84">
        <f>CSPV!AA35/K4</f>
        <v>0.07638401515550286</v>
      </c>
      <c r="AE4" s="84">
        <f>CSPV!AC35/K4</f>
        <v>3.2864130671043394</v>
      </c>
      <c r="AF4" s="84">
        <f>CSPV!AB35/K4</f>
        <v>0.6063017921530608</v>
      </c>
      <c r="AG4" s="84">
        <f aca="true" t="shared" si="2" ref="AG4:AG13">AF4-AE4</f>
        <v>-2.6801112749512788</v>
      </c>
      <c r="AH4" s="83">
        <f>CSPV!AD35</f>
        <v>0.18448740243911743</v>
      </c>
      <c r="AI4" s="108" t="s">
        <v>197</v>
      </c>
      <c r="AJ4" s="108" t="s">
        <v>166</v>
      </c>
      <c r="AK4" s="117">
        <f>VLOOKUP(A4,CSPV!B$35:R$44,17,0)</f>
        <v>258.1492744416717</v>
      </c>
      <c r="AL4" s="78"/>
    </row>
    <row r="5" spans="1:37" ht="76.5">
      <c r="A5" s="79" t="str">
        <f>CSPV!B36</f>
        <v>Customer-side Solar PV (1 KW System), Solar Zone 4, Summer peak load area</v>
      </c>
      <c r="B5" s="80" t="str">
        <f>VLOOKUP($A5,'Lookup Table'!$A$6:$D$15,2,0)</f>
        <v>Systems must be installed per Appendix Q of RTF's Recommendations to BPA "Quality-Control Criteria for Customer-Side Photovoltaics and Direct Application Renewable Resources"</v>
      </c>
      <c r="C5" s="80" t="str">
        <f>VLOOKUP($A5,'Lookup Table'!$A$6:$D$15,3,0)</f>
        <v>All sectors, customer side of meter</v>
      </c>
      <c r="D5" s="80" t="str">
        <f>VLOOKUP($A5,'Lookup Table'!$A$6:$D$15,4,0)</f>
        <v>Solar Zone 4, summer-peaking utility distribution system or sub-system</v>
      </c>
      <c r="E5" s="81">
        <f>CSPV!E36</f>
        <v>6000</v>
      </c>
      <c r="F5" s="81">
        <f>CSPV!F36</f>
        <v>0</v>
      </c>
      <c r="G5" s="81">
        <f>CSPV!G36</f>
        <v>260.4925842285156</v>
      </c>
      <c r="H5" s="82">
        <f>CSPV!C36</f>
        <v>20</v>
      </c>
      <c r="I5" s="82" t="s">
        <v>156</v>
      </c>
      <c r="J5" s="82">
        <f>CSPV!D36</f>
        <v>1700</v>
      </c>
      <c r="K5" s="82">
        <f>CSPV!K36</f>
        <v>1829.625</v>
      </c>
      <c r="L5" s="105">
        <f>CSPV!J36</f>
        <v>0.008999999612569809</v>
      </c>
      <c r="M5" s="105">
        <f>CSPV!L36</f>
        <v>0.004243231673610819</v>
      </c>
      <c r="N5" s="84">
        <f>CSPV!N36/K5</f>
        <v>3.27936122445355</v>
      </c>
      <c r="O5" s="84">
        <f>CSPV!O36/K5</f>
        <v>0</v>
      </c>
      <c r="P5" s="84">
        <f>CSPV!P36/K5</f>
        <v>0.14237484961591343</v>
      </c>
      <c r="Q5" s="84">
        <f>CSPV!N36/K5</f>
        <v>3.27936122445355</v>
      </c>
      <c r="R5" s="84">
        <f>CSPV!S36/K5</f>
        <v>0.47430530131194276</v>
      </c>
      <c r="S5" s="106">
        <f>CSPV!T36/K5</f>
        <v>8.85741798785033E-05</v>
      </c>
      <c r="T5" s="84">
        <f>CSPV!U36/K5</f>
        <v>0</v>
      </c>
      <c r="U5" s="84">
        <f>CSPV!V36/K5</f>
        <v>0.4743898590016474</v>
      </c>
      <c r="V5" s="84">
        <f t="shared" si="0"/>
        <v>-2.8049713654519026</v>
      </c>
      <c r="W5" s="83">
        <f t="shared" si="1"/>
        <v>0.144659226761668</v>
      </c>
      <c r="X5" s="83">
        <f>CSPV!I36</f>
        <v>0.443</v>
      </c>
      <c r="Y5" s="83">
        <f>CSPV!M36</f>
        <v>0.4714702069759369</v>
      </c>
      <c r="Z5" s="83">
        <f>CSPV!Y36/K5</f>
        <v>0.06561049534142925</v>
      </c>
      <c r="AA5" s="107">
        <v>0</v>
      </c>
      <c r="AB5" s="107">
        <v>0</v>
      </c>
      <c r="AC5" s="84">
        <f>CSPV!Z36/K5</f>
        <v>0</v>
      </c>
      <c r="AD5" s="84">
        <f>CSPV!AA36/K5</f>
        <v>0.07638401515550285</v>
      </c>
      <c r="AE5" s="84">
        <f>CSPV!AC36/K5</f>
        <v>3.421735958102753</v>
      </c>
      <c r="AF5" s="84">
        <f>CSPV!AB36/K5</f>
        <v>0.6163843395589943</v>
      </c>
      <c r="AG5" s="84">
        <f t="shared" si="2"/>
        <v>-2.805351618543759</v>
      </c>
      <c r="AH5" s="83">
        <f>CSPV!AD36</f>
        <v>0.18013790249824524</v>
      </c>
      <c r="AI5" s="108" t="s">
        <v>197</v>
      </c>
      <c r="AJ5" s="108" t="s">
        <v>166</v>
      </c>
      <c r="AK5" s="117">
        <f>VLOOKUP(A5,CSPV!B$35:R$44,17,0)</f>
        <v>268.7789504480935</v>
      </c>
    </row>
    <row r="6" spans="1:37" ht="76.5">
      <c r="A6" s="79" t="str">
        <f>CSPV!B37</f>
        <v>Customer-side Solar PV (1 KW System), Solar Zone 3, Summer peak load area</v>
      </c>
      <c r="B6" s="80" t="str">
        <f>VLOOKUP($A6,'Lookup Table'!$A$6:$D$15,2,0)</f>
        <v>Systems must be installed per Appendix Q of RTF's Recommendations to BPA "Quality-Control Criteria for Customer-Side Photovoltaics and Direct Application Renewable Resources"</v>
      </c>
      <c r="C6" s="80" t="str">
        <f>VLOOKUP($A6,'Lookup Table'!$A$6:$D$15,3,0)</f>
        <v>All sectors, customer side of meter</v>
      </c>
      <c r="D6" s="80" t="str">
        <f>VLOOKUP($A6,'Lookup Table'!$A$6:$D$15,4,0)</f>
        <v>Solar Zone 3, summer-peaking utility distribution system or sub-system</v>
      </c>
      <c r="E6" s="81">
        <f>CSPV!E37</f>
        <v>6000</v>
      </c>
      <c r="F6" s="81">
        <f>CSPV!F37</f>
        <v>0</v>
      </c>
      <c r="G6" s="81">
        <f>CSPV!G37</f>
        <v>260.4925842285156</v>
      </c>
      <c r="H6" s="82">
        <f>CSPV!C37</f>
        <v>20</v>
      </c>
      <c r="I6" s="82" t="s">
        <v>156</v>
      </c>
      <c r="J6" s="82">
        <f>CSPV!D37</f>
        <v>1540</v>
      </c>
      <c r="K6" s="82">
        <f>CSPV!K37</f>
        <v>1657.425</v>
      </c>
      <c r="L6" s="105">
        <f>CSPV!J37</f>
        <v>0.008999999612569809</v>
      </c>
      <c r="M6" s="105">
        <f>CSPV!L37</f>
        <v>0.00424646840600084</v>
      </c>
      <c r="N6" s="84">
        <f>CSPV!N37/K6</f>
        <v>3.6200740789422308</v>
      </c>
      <c r="O6" s="84">
        <f>CSPV!O37/K6</f>
        <v>0</v>
      </c>
      <c r="P6" s="84">
        <f>CSPV!P37/K6</f>
        <v>0.15716704178380056</v>
      </c>
      <c r="Q6" s="84">
        <f>CSPV!N37/K6</f>
        <v>3.6200740789422308</v>
      </c>
      <c r="R6" s="84">
        <f>CSPV!S37/K6</f>
        <v>0.4825109344993539</v>
      </c>
      <c r="S6" s="106">
        <f>CSPV!T37/K6</f>
        <v>9.785127767076687E-05</v>
      </c>
      <c r="T6" s="84">
        <f>CSPV!U37/K6</f>
        <v>0</v>
      </c>
      <c r="U6" s="84">
        <f>CSPV!V37/K6</f>
        <v>0.4826043486054366</v>
      </c>
      <c r="V6" s="84">
        <f t="shared" si="0"/>
        <v>-3.137469730336794</v>
      </c>
      <c r="W6" s="83">
        <f t="shared" si="1"/>
        <v>0.1333133903012425</v>
      </c>
      <c r="X6" s="83">
        <f>CSPV!I37</f>
        <v>0.401</v>
      </c>
      <c r="Y6" s="83">
        <f>CSPV!M37</f>
        <v>0.4718298316001892</v>
      </c>
      <c r="Z6" s="83">
        <f>CSPV!Y37/K6</f>
        <v>0.07248243573603916</v>
      </c>
      <c r="AA6" s="107">
        <v>0</v>
      </c>
      <c r="AB6" s="107">
        <v>0</v>
      </c>
      <c r="AC6" s="84">
        <f>CSPV!Z37/K6</f>
        <v>0</v>
      </c>
      <c r="AD6" s="84">
        <f>CSPV!AA37/K6</f>
        <v>0.07638401515550287</v>
      </c>
      <c r="AE6" s="84">
        <f>CSPV!AC37/K6</f>
        <v>3.7772409927108317</v>
      </c>
      <c r="AF6" s="84">
        <f>CSPV!AB37/K6</f>
        <v>0.631470792654645</v>
      </c>
      <c r="AG6" s="84">
        <f t="shared" si="2"/>
        <v>-3.1457702000561865</v>
      </c>
      <c r="AH6" s="83">
        <f>CSPV!AD37</f>
        <v>0.16717778146266937</v>
      </c>
      <c r="AI6" s="108" t="s">
        <v>197</v>
      </c>
      <c r="AJ6" s="108" t="s">
        <v>166</v>
      </c>
      <c r="AK6" s="117">
        <f>VLOOKUP(A6,CSPV!B$35:R$44,17,0)</f>
        <v>296.7040362089344</v>
      </c>
    </row>
    <row r="7" spans="1:37" ht="76.5">
      <c r="A7" s="79" t="str">
        <f>CSPV!B38</f>
        <v>Customer-side Solar PV (1 KW System), Solar Zone 5, Winter peak load area</v>
      </c>
      <c r="B7" s="80" t="str">
        <f>VLOOKUP($A7,'Lookup Table'!$A$6:$D$15,2,0)</f>
        <v>Systems must be installed per Appendix Q of RTF's Recommendations to BPA "Quality-Control Criteria for Customer-Side Photovoltaics and Direct Application Renewable Resources"</v>
      </c>
      <c r="C7" s="80" t="str">
        <f>VLOOKUP($A7,'Lookup Table'!$A$6:$D$15,3,0)</f>
        <v>All sectors, customer side of meter</v>
      </c>
      <c r="D7" s="80" t="str">
        <f>VLOOKUP($A7,'Lookup Table'!$A$6:$D$15,4,0)</f>
        <v>Solar Zone 5, winter-peaking utility distribution system or sub-system</v>
      </c>
      <c r="E7" s="81">
        <f>CSPV!E38</f>
        <v>6000</v>
      </c>
      <c r="F7" s="81">
        <f>CSPV!F38</f>
        <v>0</v>
      </c>
      <c r="G7" s="81">
        <f>CSPV!G38</f>
        <v>260.4925842285156</v>
      </c>
      <c r="H7" s="82">
        <f>CSPV!C38</f>
        <v>20</v>
      </c>
      <c r="I7" s="82" t="s">
        <v>156</v>
      </c>
      <c r="J7" s="82">
        <f>CSPV!D38</f>
        <v>1770</v>
      </c>
      <c r="K7" s="82">
        <f>CSPV!K38</f>
        <v>1904.9624999999999</v>
      </c>
      <c r="L7" s="105">
        <f>CSPV!J38</f>
        <v>0.008999999612569809</v>
      </c>
      <c r="M7" s="105">
        <f>CSPV!L38</f>
        <v>8.717443183704589E-05</v>
      </c>
      <c r="N7" s="84">
        <f>CSPV!N38/K7</f>
        <v>3.1496689726390033</v>
      </c>
      <c r="O7" s="84">
        <f>CSPV!O38/K7</f>
        <v>0</v>
      </c>
      <c r="P7" s="84">
        <f>CSPV!P38/K7</f>
        <v>0.13674420584579258</v>
      </c>
      <c r="Q7" s="84">
        <f>CSPV!N38/K7</f>
        <v>3.1496689726390033</v>
      </c>
      <c r="R7" s="84">
        <f>CSPV!S38/K7</f>
        <v>0.4667877821589378</v>
      </c>
      <c r="S7" s="106">
        <f>CSPV!T38/K7</f>
        <v>1.7477333257433583E-06</v>
      </c>
      <c r="T7" s="84">
        <f>CSPV!U38/K7</f>
        <v>0</v>
      </c>
      <c r="U7" s="84">
        <f>CSPV!V38/K7</f>
        <v>0.4667894506394749</v>
      </c>
      <c r="V7" s="84">
        <f t="shared" si="0"/>
        <v>-2.6828795219995283</v>
      </c>
      <c r="W7" s="83">
        <f t="shared" si="1"/>
        <v>0.1482027015202069</v>
      </c>
      <c r="X7" s="83">
        <f>CSPV!I38</f>
        <v>22.451000000000004</v>
      </c>
      <c r="Y7" s="83">
        <f>CSPV!M38</f>
        <v>0.00968604814261198</v>
      </c>
      <c r="Z7" s="83">
        <f>CSPV!Y38/K7</f>
        <v>0.0012946174683809882</v>
      </c>
      <c r="AA7" s="107">
        <v>0</v>
      </c>
      <c r="AB7" s="107">
        <v>0</v>
      </c>
      <c r="AC7" s="84">
        <f>CSPV!Z38/K7</f>
        <v>0</v>
      </c>
      <c r="AD7" s="84">
        <f>CSPV!AA38/K7</f>
        <v>0.07638401515550286</v>
      </c>
      <c r="AE7" s="84">
        <f>CSPV!AC38/K7</f>
        <v>3.2864130671043394</v>
      </c>
      <c r="AF7" s="84">
        <f>CSPV!AB38/K7</f>
        <v>0.544468084899145</v>
      </c>
      <c r="AG7" s="84">
        <f t="shared" si="2"/>
        <v>-2.7419449822051947</v>
      </c>
      <c r="AH7" s="83">
        <f>CSPV!AD38</f>
        <v>0.1656724512577057</v>
      </c>
      <c r="AI7" s="108" t="s">
        <v>197</v>
      </c>
      <c r="AJ7" s="108" t="s">
        <v>166</v>
      </c>
      <c r="AK7" s="117">
        <f>VLOOKUP(A7,CSPV!B$35:R$44,17,0)</f>
        <v>258.1492744416717</v>
      </c>
    </row>
    <row r="8" spans="1:37" ht="76.5">
      <c r="A8" s="79" t="str">
        <f>CSPV!B39</f>
        <v>Customer-side Solar PV (1 KW System), Solar Zone 4, Winter peak load area</v>
      </c>
      <c r="B8" s="80" t="str">
        <f>VLOOKUP($A8,'Lookup Table'!$A$6:$D$15,2,0)</f>
        <v>Systems must be installed per Appendix Q of RTF's Recommendations to BPA "Quality-Control Criteria for Customer-Side Photovoltaics and Direct Application Renewable Resources"</v>
      </c>
      <c r="C8" s="80" t="str">
        <f>VLOOKUP($A8,'Lookup Table'!$A$6:$D$15,3,0)</f>
        <v>All sectors, customer side of meter</v>
      </c>
      <c r="D8" s="80" t="str">
        <f>VLOOKUP($A8,'Lookup Table'!$A$6:$D$15,4,0)</f>
        <v>Solar Zone 4, winter-peaking utility distribution system or sub-system</v>
      </c>
      <c r="E8" s="81">
        <f>CSPV!E39</f>
        <v>6000</v>
      </c>
      <c r="F8" s="81">
        <f>CSPV!F39</f>
        <v>0</v>
      </c>
      <c r="G8" s="81">
        <f>CSPV!G39</f>
        <v>260.4925842285156</v>
      </c>
      <c r="H8" s="82">
        <f>CSPV!C39</f>
        <v>20</v>
      </c>
      <c r="I8" s="82" t="s">
        <v>156</v>
      </c>
      <c r="J8" s="82">
        <f>CSPV!D39</f>
        <v>1700</v>
      </c>
      <c r="K8" s="82">
        <f>CSPV!K39</f>
        <v>1829.625</v>
      </c>
      <c r="L8" s="105">
        <f>CSPV!J39</f>
        <v>0.008999999612569809</v>
      </c>
      <c r="M8" s="105">
        <f>CSPV!L39</f>
        <v>8.717486580761458E-05</v>
      </c>
      <c r="N8" s="84">
        <f>CSPV!N39/K8</f>
        <v>3.27936122445355</v>
      </c>
      <c r="O8" s="84">
        <f>CSPV!O39/K8</f>
        <v>0</v>
      </c>
      <c r="P8" s="84">
        <f>CSPV!P39/K8</f>
        <v>0.14237484961591343</v>
      </c>
      <c r="Q8" s="84">
        <f>CSPV!N39/K8</f>
        <v>3.27936122445355</v>
      </c>
      <c r="R8" s="84">
        <f>CSPV!S39/K8</f>
        <v>0.47430530131194276</v>
      </c>
      <c r="S8" s="106">
        <f>CSPV!T39/K8</f>
        <v>1.819707978054369E-06</v>
      </c>
      <c r="T8" s="84">
        <f>CSPV!U39/K8</f>
        <v>0</v>
      </c>
      <c r="U8" s="84">
        <f>CSPV!V39/K8</f>
        <v>0.47430703850326766</v>
      </c>
      <c r="V8" s="84">
        <f t="shared" si="0"/>
        <v>-2.8050541859502824</v>
      </c>
      <c r="W8" s="83">
        <f t="shared" si="1"/>
        <v>0.14463397169133232</v>
      </c>
      <c r="X8" s="83">
        <f>CSPV!I39</f>
        <v>21.563</v>
      </c>
      <c r="Y8" s="83">
        <f>CSPV!M39</f>
        <v>0.00968609657138586</v>
      </c>
      <c r="Z8" s="83">
        <f>CSPV!Y39/K8</f>
        <v>0.001347931892304845</v>
      </c>
      <c r="AA8" s="107">
        <v>0</v>
      </c>
      <c r="AB8" s="107">
        <v>0</v>
      </c>
      <c r="AC8" s="84">
        <f>CSPV!Z39/K8</f>
        <v>0</v>
      </c>
      <c r="AD8" s="84">
        <f>CSPV!AA39/K8</f>
        <v>0.07638401515550285</v>
      </c>
      <c r="AE8" s="84">
        <f>CSPV!AC39/K8</f>
        <v>3.421735958102753</v>
      </c>
      <c r="AF8" s="84">
        <f>CSPV!AB39/K8</f>
        <v>0.5520389987168648</v>
      </c>
      <c r="AG8" s="84">
        <f t="shared" si="2"/>
        <v>-2.8696969593858883</v>
      </c>
      <c r="AH8" s="83">
        <f>CSPV!AD39</f>
        <v>0.16133302450180054</v>
      </c>
      <c r="AI8" s="108" t="s">
        <v>197</v>
      </c>
      <c r="AJ8" s="108" t="s">
        <v>166</v>
      </c>
      <c r="AK8" s="117">
        <f>VLOOKUP(A8,CSPV!B$35:R$44,17,0)</f>
        <v>268.7789504480935</v>
      </c>
    </row>
    <row r="9" spans="1:37" ht="76.5">
      <c r="A9" s="79" t="str">
        <f>CSPV!B40</f>
        <v>Customer-side Solar PV (1 KW System), Solar Zone 3, Winter peak load area</v>
      </c>
      <c r="B9" s="80" t="str">
        <f>VLOOKUP($A9,'Lookup Table'!$A$6:$D$15,2,0)</f>
        <v>Systems must be installed per Appendix Q of RTF's Recommendations to BPA "Quality-Control Criteria for Customer-Side Photovoltaics and Direct Application Renewable Resources"</v>
      </c>
      <c r="C9" s="80" t="str">
        <f>VLOOKUP($A9,'Lookup Table'!$A$6:$D$15,3,0)</f>
        <v>All sectors, customer side of meter</v>
      </c>
      <c r="D9" s="80" t="str">
        <f>VLOOKUP($A9,'Lookup Table'!$A$6:$D$15,4,0)</f>
        <v>Solar Zone 3, winter-peaking utility distribution system or sub-system</v>
      </c>
      <c r="E9" s="81">
        <f>CSPV!E40</f>
        <v>6000</v>
      </c>
      <c r="F9" s="81">
        <f>CSPV!F40</f>
        <v>0</v>
      </c>
      <c r="G9" s="81">
        <f>CSPV!G40</f>
        <v>260.4925842285156</v>
      </c>
      <c r="H9" s="82">
        <f>CSPV!C40</f>
        <v>20</v>
      </c>
      <c r="I9" s="82" t="s">
        <v>156</v>
      </c>
      <c r="J9" s="82">
        <f>CSPV!D40</f>
        <v>1540</v>
      </c>
      <c r="K9" s="82">
        <f>CSPV!K40</f>
        <v>1657.425</v>
      </c>
      <c r="L9" s="105">
        <f>CSPV!J40</f>
        <v>0.008999999612569809</v>
      </c>
      <c r="M9" s="105">
        <f>CSPV!L40</f>
        <v>8.717728105290212E-05</v>
      </c>
      <c r="N9" s="84">
        <f>CSPV!N40/K9</f>
        <v>3.6200740789422308</v>
      </c>
      <c r="O9" s="84">
        <f>CSPV!O40/K9</f>
        <v>0</v>
      </c>
      <c r="P9" s="84">
        <f>CSPV!P40/K9</f>
        <v>0.15716704178380056</v>
      </c>
      <c r="Q9" s="84">
        <f>CSPV!N40/K9</f>
        <v>3.6200740789422308</v>
      </c>
      <c r="R9" s="84">
        <f>CSPV!S40/K9</f>
        <v>0.4825109344993539</v>
      </c>
      <c r="S9" s="106">
        <f>CSPV!T40/K9</f>
        <v>2.0088241762267445E-06</v>
      </c>
      <c r="T9" s="84">
        <f>CSPV!U40/K9</f>
        <v>0</v>
      </c>
      <c r="U9" s="84">
        <f>CSPV!V40/K9</f>
        <v>0.48251285223122</v>
      </c>
      <c r="V9" s="84">
        <f t="shared" si="0"/>
        <v>-3.1375612267110107</v>
      </c>
      <c r="W9" s="83">
        <f t="shared" si="1"/>
        <v>0.13328811557696302</v>
      </c>
      <c r="X9" s="83">
        <f>CSPV!I40</f>
        <v>19.533</v>
      </c>
      <c r="Y9" s="83">
        <f>CSPV!M40</f>
        <v>0.00968636479228735</v>
      </c>
      <c r="Z9" s="83">
        <f>CSPV!Y40/K9</f>
        <v>0.001488017904986274</v>
      </c>
      <c r="AA9" s="107">
        <v>0</v>
      </c>
      <c r="AB9" s="107">
        <v>0</v>
      </c>
      <c r="AC9" s="84">
        <f>CSPV!Z40/K9</f>
        <v>0</v>
      </c>
      <c r="AD9" s="84">
        <f>CSPV!AA40/K9</f>
        <v>0.07638401515550287</v>
      </c>
      <c r="AE9" s="84">
        <f>CSPV!AC40/K9</f>
        <v>3.7772409927108317</v>
      </c>
      <c r="AF9" s="84">
        <f>CSPV!AB40/K9</f>
        <v>0.560384873184307</v>
      </c>
      <c r="AG9" s="84">
        <f t="shared" si="2"/>
        <v>-3.2168561195265246</v>
      </c>
      <c r="AH9" s="83">
        <f>CSPV!AD40</f>
        <v>0.14835825562477112</v>
      </c>
      <c r="AI9" s="108" t="s">
        <v>197</v>
      </c>
      <c r="AJ9" s="108" t="s">
        <v>166</v>
      </c>
      <c r="AK9" s="117">
        <f>VLOOKUP(A9,CSPV!B$35:R$44,17,0)</f>
        <v>296.7040362089344</v>
      </c>
    </row>
    <row r="10" spans="1:37" ht="76.5">
      <c r="A10" s="79" t="str">
        <f>CSPV!B41</f>
        <v>Customer-side Solar PV (1 KW System), Solar Zone 2, Summer peak load area</v>
      </c>
      <c r="B10" s="80" t="str">
        <f>VLOOKUP($A10,'Lookup Table'!$A$6:$D$15,2,0)</f>
        <v>Systems must be installed per Appendix Q of RTF's Recommendations to BPA "Quality-Control Criteria for Customer-Side Photovoltaics and Direct Application Renewable Resources"</v>
      </c>
      <c r="C10" s="80" t="str">
        <f>VLOOKUP($A10,'Lookup Table'!$A$6:$D$15,3,0)</f>
        <v>All sectors, customer side of meter</v>
      </c>
      <c r="D10" s="80" t="str">
        <f>VLOOKUP($A10,'Lookup Table'!$A$6:$D$15,4,0)</f>
        <v>Solar Zone 2, summer-peaking utility distribution system or sub-system</v>
      </c>
      <c r="E10" s="81">
        <f>CSPV!E41</f>
        <v>6000</v>
      </c>
      <c r="F10" s="81">
        <f>CSPV!F41</f>
        <v>0</v>
      </c>
      <c r="G10" s="81">
        <f>CSPV!G41</f>
        <v>260.4925842285156</v>
      </c>
      <c r="H10" s="82">
        <f>CSPV!C41</f>
        <v>20</v>
      </c>
      <c r="I10" s="82" t="s">
        <v>156</v>
      </c>
      <c r="J10" s="82">
        <f>CSPV!D41</f>
        <v>1320</v>
      </c>
      <c r="K10" s="82">
        <f>CSPV!K41</f>
        <v>1420.65</v>
      </c>
      <c r="L10" s="105">
        <f>CSPV!J41</f>
        <v>0.008999999612569809</v>
      </c>
      <c r="M10" s="105">
        <f>CSPV!L41</f>
        <v>0.004242941438886223</v>
      </c>
      <c r="N10" s="84">
        <f>CSPV!N41/K10</f>
        <v>4.223419758765935</v>
      </c>
      <c r="O10" s="84">
        <f>CSPV!O41/K10</f>
        <v>0</v>
      </c>
      <c r="P10" s="84">
        <f>CSPV!P41/K10</f>
        <v>0.1833615487477673</v>
      </c>
      <c r="Q10" s="84">
        <f>CSPV!N41/K10</f>
        <v>4.223419758765935</v>
      </c>
      <c r="R10" s="84">
        <f>CSPV!S41/K10</f>
        <v>0.49090666510529013</v>
      </c>
      <c r="S10" s="106">
        <f>CSPV!T41/K10</f>
        <v>0.00011406500362248152</v>
      </c>
      <c r="T10" s="84">
        <f>CSPV!U41/K10</f>
        <v>0</v>
      </c>
      <c r="U10" s="84">
        <f>CSPV!V41/K10</f>
        <v>0.49101555771150857</v>
      </c>
      <c r="V10" s="84">
        <f t="shared" si="0"/>
        <v>-3.7324042010544267</v>
      </c>
      <c r="W10" s="83">
        <f t="shared" si="1"/>
        <v>0.11626018386933464</v>
      </c>
      <c r="X10" s="83">
        <f>CSPV!I41</f>
        <v>0.344</v>
      </c>
      <c r="Y10" s="83">
        <f>CSPV!M41</f>
        <v>0.4714379608631134</v>
      </c>
      <c r="Z10" s="83">
        <f>CSPV!Y41/K10</f>
        <v>0.08449260282175797</v>
      </c>
      <c r="AA10" s="107">
        <v>0</v>
      </c>
      <c r="AB10" s="107">
        <v>0</v>
      </c>
      <c r="AC10" s="84">
        <f>CSPV!Z41/K10</f>
        <v>0</v>
      </c>
      <c r="AD10" s="84">
        <f>CSPV!AA41/K10</f>
        <v>0.07638401515550286</v>
      </c>
      <c r="AE10" s="84">
        <f>CSPV!AC41/K10</f>
        <v>4.406781158162636</v>
      </c>
      <c r="AF10" s="84">
        <f>CSPV!AB41/K10</f>
        <v>0.6518921590139196</v>
      </c>
      <c r="AG10" s="84">
        <f t="shared" si="2"/>
        <v>-3.754888999148717</v>
      </c>
      <c r="AH10" s="83">
        <f>CSPV!AD41</f>
        <v>0.1479293256998062</v>
      </c>
      <c r="AI10" s="108" t="s">
        <v>197</v>
      </c>
      <c r="AJ10" s="108" t="s">
        <v>166</v>
      </c>
      <c r="AK10" s="117">
        <f>VLOOKUP(A10,CSPV!B$35:R$44,17,0)</f>
        <v>346.15470891042344</v>
      </c>
    </row>
    <row r="11" spans="1:37" ht="76.5">
      <c r="A11" s="79" t="str">
        <f>CSPV!B42</f>
        <v>Customer-side Solar PV (1 KW System), Solar Zone 1, Summer peak load area</v>
      </c>
      <c r="B11" s="80" t="str">
        <f>VLOOKUP($A11,'Lookup Table'!$A$6:$D$15,2,0)</f>
        <v>Systems must be installed per Appendix Q of RTF's Recommendations to BPA "Quality-Control Criteria for Customer-Side Photovoltaics and Direct Application Renewable Resources"</v>
      </c>
      <c r="C11" s="80" t="str">
        <f>VLOOKUP($A11,'Lookup Table'!$A$6:$D$15,3,0)</f>
        <v>All sectors, customer side of meter</v>
      </c>
      <c r="D11" s="80" t="str">
        <f>VLOOKUP($A11,'Lookup Table'!$A$6:$D$15,4,0)</f>
        <v>Solar Zone 1, summer-peaking utility distribution system or sub-system</v>
      </c>
      <c r="E11" s="81">
        <f>CSPV!E42</f>
        <v>6000</v>
      </c>
      <c r="F11" s="81">
        <f>CSPV!F42</f>
        <v>0</v>
      </c>
      <c r="G11" s="81">
        <f>CSPV!G42</f>
        <v>260.4925842285156</v>
      </c>
      <c r="H11" s="82">
        <f>CSPV!C42</f>
        <v>20</v>
      </c>
      <c r="I11" s="82" t="s">
        <v>156</v>
      </c>
      <c r="J11" s="82">
        <f>CSPV!D42</f>
        <v>1210</v>
      </c>
      <c r="K11" s="82">
        <f>CSPV!K42</f>
        <v>1302.2625</v>
      </c>
      <c r="L11" s="105">
        <f>CSPV!J42</f>
        <v>0.008999999612569809</v>
      </c>
      <c r="M11" s="105">
        <f>CSPV!L42</f>
        <v>0.004247431324006737</v>
      </c>
      <c r="N11" s="84">
        <f>CSPV!N42/K11</f>
        <v>4.607367009562839</v>
      </c>
      <c r="O11" s="84">
        <f>CSPV!O42/K11</f>
        <v>0</v>
      </c>
      <c r="P11" s="84">
        <f>CSPV!P42/K11</f>
        <v>0.20003078045210979</v>
      </c>
      <c r="Q11" s="84">
        <f>CSPV!N42/K11</f>
        <v>4.607367009562839</v>
      </c>
      <c r="R11" s="84">
        <f>CSPV!S42/K11</f>
        <v>0.4919648383594222</v>
      </c>
      <c r="S11" s="106">
        <f>CSPV!T42/K11</f>
        <v>0.0001245662298955066</v>
      </c>
      <c r="T11" s="84">
        <f>CSPV!U42/K11</f>
        <v>0</v>
      </c>
      <c r="U11" s="84">
        <f>CSPV!V42/K11</f>
        <v>0.49208375599922904</v>
      </c>
      <c r="V11" s="84">
        <f t="shared" si="0"/>
        <v>-4.115283253563611</v>
      </c>
      <c r="W11" s="83">
        <f t="shared" si="1"/>
        <v>0.10680368092619551</v>
      </c>
      <c r="X11" s="83">
        <f>CSPV!I42</f>
        <v>0.315</v>
      </c>
      <c r="Y11" s="83">
        <f>CSPV!M42</f>
        <v>0.47193682193756104</v>
      </c>
      <c r="Z11" s="83">
        <f>CSPV!Y42/K11</f>
        <v>0.09227128784579242</v>
      </c>
      <c r="AA11" s="107">
        <v>0</v>
      </c>
      <c r="AB11" s="107">
        <v>0</v>
      </c>
      <c r="AC11" s="84">
        <f>CSPV!Z42/K11</f>
        <v>0</v>
      </c>
      <c r="AD11" s="84">
        <f>CSPV!AA42/K11</f>
        <v>0.07638401515550285</v>
      </c>
      <c r="AE11" s="84">
        <f>CSPV!AC42/K11</f>
        <v>4.807397627086512</v>
      </c>
      <c r="AF11" s="84">
        <f>CSPV!AB42/K11</f>
        <v>0.6607390510565746</v>
      </c>
      <c r="AG11" s="84">
        <f t="shared" si="2"/>
        <v>-4.146658576029938</v>
      </c>
      <c r="AH11" s="83">
        <f>CSPV!AD42</f>
        <v>0.13744214177131653</v>
      </c>
      <c r="AI11" s="108" t="s">
        <v>197</v>
      </c>
      <c r="AJ11" s="108" t="s">
        <v>166</v>
      </c>
      <c r="AK11" s="117">
        <f>VLOOKUP(A11,CSPV!B$35:R$44,17,0)</f>
        <v>377.62331881137106</v>
      </c>
    </row>
    <row r="12" spans="1:37" ht="76.5">
      <c r="A12" s="79" t="str">
        <f>CSPV!B43</f>
        <v>Customer-side Solar PV (1 KW System), Solar Zone 2, Winter peak load area</v>
      </c>
      <c r="B12" s="80" t="str">
        <f>VLOOKUP($A12,'Lookup Table'!$A$6:$D$15,2,0)</f>
        <v>Systems must be installed per Appendix Q of RTF's Recommendations to BPA "Quality-Control Criteria for Customer-Side Photovoltaics and Direct Application Renewable Resources"</v>
      </c>
      <c r="C12" s="80" t="str">
        <f>VLOOKUP($A12,'Lookup Table'!$A$6:$D$15,3,0)</f>
        <v>All sectors, customer side of meter</v>
      </c>
      <c r="D12" s="80" t="str">
        <f>VLOOKUP($A12,'Lookup Table'!$A$6:$D$15,4,0)</f>
        <v>Solar Zone 2, winter-peaking utility distribution system or sub-system</v>
      </c>
      <c r="E12" s="81">
        <f>CSPV!E43</f>
        <v>6000</v>
      </c>
      <c r="F12" s="81">
        <f>CSPV!F43</f>
        <v>0</v>
      </c>
      <c r="G12" s="81">
        <f>CSPV!G43</f>
        <v>260.4925842285156</v>
      </c>
      <c r="H12" s="82">
        <f>CSPV!C43</f>
        <v>20</v>
      </c>
      <c r="I12" s="82" t="s">
        <v>156</v>
      </c>
      <c r="J12" s="82">
        <f>CSPV!D43</f>
        <v>1320</v>
      </c>
      <c r="K12" s="82">
        <f>CSPV!K43</f>
        <v>1420.65</v>
      </c>
      <c r="L12" s="105">
        <f>CSPV!J43</f>
        <v>0.008999999612569809</v>
      </c>
      <c r="M12" s="105">
        <f>CSPV!L43</f>
        <v>8.717504957157382E-05</v>
      </c>
      <c r="N12" s="84">
        <f>CSPV!N43/K12</f>
        <v>4.223419758765935</v>
      </c>
      <c r="O12" s="84">
        <f>CSPV!O43/K12</f>
        <v>0</v>
      </c>
      <c r="P12" s="84">
        <f>CSPV!P43/K12</f>
        <v>0.1833615487477673</v>
      </c>
      <c r="Q12" s="84">
        <f>CSPV!N43/K12</f>
        <v>4.223419758765935</v>
      </c>
      <c r="R12" s="84">
        <f>CSPV!S43/K12</f>
        <v>0.49090666510529013</v>
      </c>
      <c r="S12" s="106">
        <f>CSPV!T43/K12</f>
        <v>2.3435682217766756E-06</v>
      </c>
      <c r="T12" s="84">
        <f>CSPV!U43/K12</f>
        <v>0</v>
      </c>
      <c r="U12" s="84">
        <f>CSPV!V43/K12</f>
        <v>0.49090890240186413</v>
      </c>
      <c r="V12" s="84">
        <f t="shared" si="0"/>
        <v>-3.732510856364071</v>
      </c>
      <c r="W12" s="83">
        <f t="shared" si="1"/>
        <v>0.11623493056378217</v>
      </c>
      <c r="X12" s="83">
        <f>CSPV!I43</f>
        <v>16.743</v>
      </c>
      <c r="Y12" s="83">
        <f>CSPV!M43</f>
        <v>0.009686117060482502</v>
      </c>
      <c r="Z12" s="83">
        <f>CSPV!Y43/K12</f>
        <v>0.0017359762480764678</v>
      </c>
      <c r="AA12" s="107">
        <v>0</v>
      </c>
      <c r="AB12" s="107">
        <v>0</v>
      </c>
      <c r="AC12" s="84">
        <f>CSPV!Z43/K12</f>
        <v>0</v>
      </c>
      <c r="AD12" s="84">
        <f>CSPV!AA43/K12</f>
        <v>0.07638401515550286</v>
      </c>
      <c r="AE12" s="84">
        <f>CSPV!AC43/K12</f>
        <v>4.406781158162636</v>
      </c>
      <c r="AF12" s="84">
        <f>CSPV!AB43/K12</f>
        <v>0.569028873502006</v>
      </c>
      <c r="AG12" s="84">
        <f t="shared" si="2"/>
        <v>-3.8377522846606302</v>
      </c>
      <c r="AH12" s="83">
        <f>CSPV!AD43</f>
        <v>0.12912574410438538</v>
      </c>
      <c r="AI12" s="108" t="s">
        <v>197</v>
      </c>
      <c r="AJ12" s="108" t="s">
        <v>166</v>
      </c>
      <c r="AK12" s="117">
        <f>VLOOKUP(A12,CSPV!B$35:R$44,17,0)</f>
        <v>346.15470891042344</v>
      </c>
    </row>
    <row r="13" spans="1:37" ht="76.5">
      <c r="A13" s="79" t="str">
        <f>CSPV!B44</f>
        <v>Customer-side Solar PV (1 KW System), Solar Zone 1, Winter peak load area</v>
      </c>
      <c r="B13" s="80" t="str">
        <f>VLOOKUP($A13,'Lookup Table'!$A$6:$D$15,2,0)</f>
        <v>Systems must be installed per Appendix Q of RTF's Recommendations to BPA "Quality-Control Criteria for Customer-Side Photovoltaics and Direct Application Renewable Resources"</v>
      </c>
      <c r="C13" s="80" t="str">
        <f>VLOOKUP($A13,'Lookup Table'!$A$6:$D$15,3,0)</f>
        <v>All sectors, customer side of meter</v>
      </c>
      <c r="D13" s="80" t="str">
        <f>VLOOKUP($A13,'Lookup Table'!$A$6:$D$15,4,0)</f>
        <v>Solar Zone 1, winter-peaking utility distribution system or sub-system</v>
      </c>
      <c r="E13" s="81">
        <f>CSPV!E44</f>
        <v>6000</v>
      </c>
      <c r="F13" s="81">
        <f>CSPV!F44</f>
        <v>0</v>
      </c>
      <c r="G13" s="81">
        <f>CSPV!G44</f>
        <v>260.4925842285156</v>
      </c>
      <c r="H13" s="82">
        <f>CSPV!C44</f>
        <v>20</v>
      </c>
      <c r="I13" s="82" t="s">
        <v>156</v>
      </c>
      <c r="J13" s="82">
        <f>CSPV!D44</f>
        <v>1210</v>
      </c>
      <c r="K13" s="82">
        <f>CSPV!K44</f>
        <v>1302.2625</v>
      </c>
      <c r="L13" s="105">
        <f>CSPV!J44</f>
        <v>0.008999999612569809</v>
      </c>
      <c r="M13" s="105">
        <f>CSPV!L44</f>
        <v>8.717362959747995E-05</v>
      </c>
      <c r="N13" s="84">
        <f>CSPV!N44/K13</f>
        <v>4.607367009562839</v>
      </c>
      <c r="O13" s="84">
        <f>CSPV!O44/K13</f>
        <v>0</v>
      </c>
      <c r="P13" s="84">
        <f>CSPV!P44/K13</f>
        <v>0.20003078045210979</v>
      </c>
      <c r="Q13" s="84">
        <f>CSPV!N44/K13</f>
        <v>4.607367009562839</v>
      </c>
      <c r="R13" s="84">
        <f>CSPV!S44/K13</f>
        <v>0.4919648383594222</v>
      </c>
      <c r="S13" s="106">
        <f>CSPV!T44/K13</f>
        <v>2.5565782203872592E-06</v>
      </c>
      <c r="T13" s="84">
        <f>CSPV!U44/K13</f>
        <v>0</v>
      </c>
      <c r="U13" s="84">
        <f>CSPV!V44/K13</f>
        <v>0.4919672790068381</v>
      </c>
      <c r="V13" s="84">
        <f t="shared" si="0"/>
        <v>-4.1153997305560015</v>
      </c>
      <c r="W13" s="83">
        <f t="shared" si="1"/>
        <v>0.10677840032837267</v>
      </c>
      <c r="X13" s="83">
        <f>CSPV!I44</f>
        <v>15.348</v>
      </c>
      <c r="Y13" s="83">
        <f>CSPV!M44</f>
        <v>0.009685959666967392</v>
      </c>
      <c r="Z13" s="83">
        <f>CSPV!Y44/K13</f>
        <v>0.001893761879302908</v>
      </c>
      <c r="AA13" s="107">
        <v>0</v>
      </c>
      <c r="AB13" s="107">
        <v>0</v>
      </c>
      <c r="AC13" s="84">
        <f>CSPV!Z44/K13</f>
        <v>0</v>
      </c>
      <c r="AD13" s="84">
        <f>CSPV!AA44/K13</f>
        <v>0.07638401515550285</v>
      </c>
      <c r="AE13" s="84">
        <f>CSPV!AC44/K13</f>
        <v>4.807397627086512</v>
      </c>
      <c r="AF13" s="84">
        <f>CSPV!AB44/K13</f>
        <v>0.5702450655289832</v>
      </c>
      <c r="AG13" s="84">
        <f t="shared" si="2"/>
        <v>-4.237152561557529</v>
      </c>
      <c r="AH13" s="83">
        <f>CSPV!AD44</f>
        <v>0.11861824244260788</v>
      </c>
      <c r="AI13" s="108" t="s">
        <v>197</v>
      </c>
      <c r="AJ13" s="108" t="s">
        <v>166</v>
      </c>
      <c r="AK13" s="117">
        <f>VLOOKUP(A13,CSPV!B$35:R$44,17,0)</f>
        <v>377.62331881137106</v>
      </c>
    </row>
  </sheetData>
  <mergeCells count="1">
    <mergeCell ref="A2:W2"/>
  </mergeCells>
  <printOptions/>
  <pageMargins left="0.75" right="0.75" top="1" bottom="1" header="0.5" footer="0.5"/>
  <pageSetup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v>
      </c>
      <c r="B1" s="2"/>
      <c r="C1"/>
      <c r="D1" s="25" t="s">
        <v>2</v>
      </c>
      <c r="E1" s="25"/>
      <c r="F1" s="26"/>
      <c r="G1" s="27"/>
      <c r="H1" s="26"/>
      <c r="I1" s="26"/>
      <c r="J1"/>
      <c r="K1"/>
    </row>
    <row r="2" spans="1:11" ht="15" customHeight="1">
      <c r="A2" s="17" t="s">
        <v>3</v>
      </c>
      <c r="B2" s="18">
        <v>20</v>
      </c>
      <c r="C2" s="4"/>
      <c r="D2" s="17"/>
      <c r="E2" s="17"/>
      <c r="F2" s="28" t="s">
        <v>20</v>
      </c>
      <c r="G2" s="28" t="s">
        <v>21</v>
      </c>
      <c r="H2" s="28" t="s">
        <v>22</v>
      </c>
      <c r="I2" s="28" t="s">
        <v>4</v>
      </c>
      <c r="J2"/>
      <c r="K2"/>
    </row>
    <row r="3" spans="1:11" ht="15" customHeight="1">
      <c r="A3" s="17" t="s">
        <v>5</v>
      </c>
      <c r="B3" s="18">
        <v>2001</v>
      </c>
      <c r="C3" s="4"/>
      <c r="D3" s="17" t="s">
        <v>6</v>
      </c>
      <c r="E3" s="17"/>
      <c r="F3" s="19">
        <v>0.07</v>
      </c>
      <c r="G3" s="19">
        <v>0.05</v>
      </c>
      <c r="H3" s="19">
        <v>0.0475</v>
      </c>
      <c r="I3" s="19">
        <v>0.05</v>
      </c>
      <c r="J3"/>
      <c r="K3"/>
    </row>
    <row r="4" spans="1:11" ht="15" customHeight="1">
      <c r="A4" s="17" t="s">
        <v>7</v>
      </c>
      <c r="B4" s="18">
        <v>2000</v>
      </c>
      <c r="C4" s="4"/>
      <c r="D4" s="17" t="s">
        <v>8</v>
      </c>
      <c r="E4" s="17"/>
      <c r="F4" s="18">
        <v>10</v>
      </c>
      <c r="G4" s="18">
        <v>10</v>
      </c>
      <c r="H4" s="18">
        <v>15</v>
      </c>
      <c r="I4" s="18">
        <v>1</v>
      </c>
      <c r="J4"/>
      <c r="K4"/>
    </row>
    <row r="5" spans="1:11" ht="15" customHeight="1">
      <c r="A5" s="17" t="s">
        <v>9</v>
      </c>
      <c r="B5" s="18">
        <v>2000</v>
      </c>
      <c r="C5" s="4"/>
      <c r="D5" s="17" t="s">
        <v>23</v>
      </c>
      <c r="E5" s="17"/>
      <c r="F5" s="20">
        <v>0</v>
      </c>
      <c r="G5" s="20">
        <v>0</v>
      </c>
      <c r="H5" s="20">
        <v>1</v>
      </c>
      <c r="I5" s="29"/>
      <c r="J5"/>
      <c r="K5"/>
    </row>
    <row r="6" spans="1:11" ht="15" customHeight="1">
      <c r="A6" s="17" t="s">
        <v>10</v>
      </c>
      <c r="B6" s="19">
        <v>0.0475</v>
      </c>
      <c r="C6" s="4"/>
      <c r="D6" s="5"/>
      <c r="E6" s="5"/>
      <c r="F6" s="5"/>
      <c r="G6" s="5"/>
      <c r="H6" s="5"/>
      <c r="I6" s="5"/>
      <c r="J6"/>
      <c r="K6"/>
    </row>
    <row r="7" spans="1:11" ht="15" customHeight="1">
      <c r="A7" s="17" t="s">
        <v>11</v>
      </c>
      <c r="B7" s="20">
        <v>0</v>
      </c>
      <c r="C7" s="4"/>
      <c r="D7" s="6" t="s">
        <v>12</v>
      </c>
      <c r="E7" s="6"/>
      <c r="F7" s="16" t="b">
        <v>1</v>
      </c>
      <c r="G7" s="5"/>
      <c r="H7" s="5"/>
      <c r="I7"/>
      <c r="K7"/>
    </row>
    <row r="8" spans="1:11" ht="15" customHeight="1">
      <c r="A8" s="17" t="s">
        <v>13</v>
      </c>
      <c r="B8" s="20">
        <v>0</v>
      </c>
      <c r="C8" s="4"/>
      <c r="D8" s="30" t="s">
        <v>209</v>
      </c>
      <c r="E8" s="31" t="b">
        <v>0</v>
      </c>
      <c r="F8" s="16"/>
      <c r="G8" s="5"/>
      <c r="H8" s="5"/>
      <c r="I8"/>
      <c r="J8"/>
      <c r="K8"/>
    </row>
    <row r="9" spans="1:11" ht="15" customHeight="1">
      <c r="A9" s="17" t="s">
        <v>24</v>
      </c>
      <c r="B9" s="21">
        <v>1</v>
      </c>
      <c r="C9" s="4"/>
      <c r="D9" s="63" t="s">
        <v>154</v>
      </c>
      <c r="E9" s="31" t="b">
        <v>0</v>
      </c>
      <c r="F9"/>
      <c r="G9" s="5"/>
      <c r="H9" s="5"/>
      <c r="I9"/>
      <c r="J9"/>
      <c r="K9"/>
    </row>
    <row r="10" spans="1:10" ht="15" customHeight="1">
      <c r="A10" s="17" t="s">
        <v>25</v>
      </c>
      <c r="B10" s="21">
        <v>0</v>
      </c>
      <c r="C10" s="4"/>
      <c r="D10" s="30" t="s">
        <v>191</v>
      </c>
      <c r="E10" s="32" t="b">
        <v>1</v>
      </c>
      <c r="F10" s="8"/>
      <c r="G10" s="9"/>
      <c r="H10" s="5"/>
      <c r="I10"/>
      <c r="J10"/>
    </row>
    <row r="11" spans="1:11" s="10" customFormat="1" ht="15" customHeight="1">
      <c r="A11" s="62" t="s">
        <v>26</v>
      </c>
      <c r="B11" s="21">
        <v>0</v>
      </c>
      <c r="C11" s="4"/>
      <c r="D11" s="30" t="s">
        <v>192</v>
      </c>
      <c r="E11" s="32" t="b">
        <v>0</v>
      </c>
      <c r="F11" s="5"/>
      <c r="G11" s="5"/>
      <c r="H11" s="5"/>
      <c r="I11"/>
      <c r="J11"/>
      <c r="K11" s="3"/>
    </row>
    <row r="12" spans="1:10" ht="15" customHeight="1">
      <c r="A12" s="17" t="s">
        <v>27</v>
      </c>
      <c r="B12" s="18">
        <v>20</v>
      </c>
      <c r="C12" s="4"/>
      <c r="D12" s="30" t="s">
        <v>210</v>
      </c>
      <c r="E12" s="32" t="b">
        <v>0</v>
      </c>
      <c r="F12" s="4"/>
      <c r="G12" s="5"/>
      <c r="H12" s="5"/>
      <c r="I12"/>
      <c r="J12" s="11"/>
    </row>
    <row r="13" spans="1:9" ht="15" customHeight="1">
      <c r="A13" s="34" t="s">
        <v>29</v>
      </c>
      <c r="B13" s="20">
        <v>0.025</v>
      </c>
      <c r="C13" s="4"/>
      <c r="D13" s="17"/>
      <c r="E13" s="33"/>
      <c r="F13" s="4"/>
      <c r="G13" s="5"/>
      <c r="H13" s="5"/>
      <c r="I13"/>
    </row>
    <row r="14" spans="1:9" ht="15" customHeight="1">
      <c r="A14" s="34" t="s">
        <v>28</v>
      </c>
      <c r="B14" s="22">
        <v>3</v>
      </c>
      <c r="C14" s="4"/>
      <c r="D14" s="17"/>
      <c r="E14" s="33"/>
      <c r="F14" s="5"/>
      <c r="G14" s="5"/>
      <c r="H14" s="5"/>
      <c r="I14"/>
    </row>
    <row r="15" spans="1:9" ht="14.25">
      <c r="A15" s="34" t="s">
        <v>30</v>
      </c>
      <c r="B15" s="20">
        <v>0.05</v>
      </c>
      <c r="C15" s="4"/>
      <c r="D15" s="17"/>
      <c r="E15" s="33"/>
      <c r="F15" s="5"/>
      <c r="G15" s="13"/>
      <c r="H15" s="5"/>
      <c r="I15"/>
    </row>
    <row r="16" spans="1:9" ht="14.25">
      <c r="A16" s="34" t="s">
        <v>31</v>
      </c>
      <c r="B16" s="22">
        <v>20</v>
      </c>
      <c r="C16" s="4"/>
      <c r="D16" s="17"/>
      <c r="E16" s="33"/>
      <c r="F16" s="4"/>
      <c r="G16" s="5"/>
      <c r="H16" s="5"/>
      <c r="I16" s="5"/>
    </row>
    <row r="17" spans="1:9" ht="14.25">
      <c r="A17" s="17" t="s">
        <v>14</v>
      </c>
      <c r="B17" s="23">
        <v>6</v>
      </c>
      <c r="C17" s="4"/>
      <c r="D17" s="17"/>
      <c r="E17" s="33"/>
      <c r="F17" s="4"/>
      <c r="G17" s="5"/>
      <c r="H17"/>
      <c r="I17" s="5"/>
    </row>
    <row r="18" spans="1:9" ht="14.25">
      <c r="A18" s="17" t="s">
        <v>15</v>
      </c>
      <c r="B18" s="24">
        <v>0</v>
      </c>
      <c r="C18" s="4"/>
      <c r="D18" s="5"/>
      <c r="E18" s="5"/>
      <c r="F18" s="4"/>
      <c r="G18" s="5"/>
      <c r="H18" s="5"/>
      <c r="I18" s="5"/>
    </row>
    <row r="19" spans="1:9" ht="15" customHeight="1">
      <c r="A19" s="17" t="s">
        <v>16</v>
      </c>
      <c r="B19" s="24">
        <v>0.2</v>
      </c>
      <c r="C19"/>
      <c r="D19"/>
      <c r="E19"/>
      <c r="F19" s="5"/>
      <c r="G19" s="5"/>
      <c r="H19" s="5"/>
      <c r="I19" s="5"/>
    </row>
    <row r="20" spans="1:9" ht="15" customHeight="1">
      <c r="A20" s="17" t="s">
        <v>17</v>
      </c>
      <c r="B20" s="35">
        <v>0.25</v>
      </c>
      <c r="C20"/>
      <c r="D20"/>
      <c r="E20"/>
      <c r="F20" s="5"/>
      <c r="G20" s="5"/>
      <c r="H20" s="5"/>
      <c r="I20" s="5"/>
    </row>
    <row r="21" spans="1:9" ht="37.5" customHeight="1">
      <c r="A21" s="17" t="s">
        <v>18</v>
      </c>
      <c r="B21" s="113" t="s">
        <v>213</v>
      </c>
      <c r="C21" s="114"/>
      <c r="D21" s="115"/>
      <c r="E21" s="12"/>
      <c r="F21" s="5"/>
      <c r="G21" s="5"/>
      <c r="H21" s="14"/>
      <c r="I21" s="5"/>
    </row>
    <row r="22" spans="1:9" ht="14.25">
      <c r="A22" s="34" t="s">
        <v>0</v>
      </c>
      <c r="B22" s="7" t="s">
        <v>211</v>
      </c>
      <c r="C22" s="4"/>
      <c r="D22" s="4"/>
      <c r="E22" s="4"/>
      <c r="F22" s="5"/>
      <c r="G22" s="5"/>
      <c r="H22" s="5"/>
      <c r="I22" s="5"/>
    </row>
    <row r="23" spans="1:9" ht="14.25">
      <c r="A23" s="17" t="s">
        <v>19</v>
      </c>
      <c r="B23" s="7" t="s">
        <v>155</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5"/>
  <dimension ref="A1:AO529"/>
  <sheetViews>
    <sheetView zoomScale="80" zoomScaleNormal="80" workbookViewId="0" topLeftCell="E16">
      <selection activeCell="K59" sqref="K59"/>
    </sheetView>
  </sheetViews>
  <sheetFormatPr defaultColWidth="9.140625" defaultRowHeight="12.75"/>
  <cols>
    <col min="1" max="1" width="70.8515625" style="86" customWidth="1"/>
    <col min="2" max="2" width="80.421875" style="86" customWidth="1"/>
    <col min="3" max="4" width="8.8515625" style="86" customWidth="1"/>
    <col min="5" max="5" width="12.00390625" style="86" customWidth="1"/>
    <col min="6" max="6" width="8.8515625" style="86" customWidth="1"/>
    <col min="7" max="7" width="12.140625" style="86" customWidth="1"/>
    <col min="8" max="8" width="10.57421875" style="86" customWidth="1"/>
    <col min="9" max="11" width="8.8515625" style="86" customWidth="1"/>
    <col min="12" max="12" width="7.8515625" style="86" bestFit="1" customWidth="1"/>
    <col min="13" max="22" width="8.8515625" style="86" customWidth="1"/>
    <col min="23" max="23" width="10.00390625" style="86" bestFit="1" customWidth="1"/>
    <col min="24" max="16384" width="8.8515625" style="86" customWidth="1"/>
  </cols>
  <sheetData>
    <row r="1" spans="1:15" ht="12.75">
      <c r="A1" s="85" t="s">
        <v>127</v>
      </c>
      <c r="I1" s="87"/>
      <c r="J1" s="87"/>
      <c r="K1" s="87"/>
      <c r="L1" s="87"/>
      <c r="M1" s="87"/>
      <c r="N1" s="88"/>
      <c r="O1" s="88"/>
    </row>
    <row r="2" spans="1:15" ht="12.75">
      <c r="A2" s="89" t="s">
        <v>167</v>
      </c>
      <c r="B2"/>
      <c r="I2" s="87"/>
      <c r="J2" s="87"/>
      <c r="K2" s="87"/>
      <c r="L2" s="87"/>
      <c r="M2" s="87"/>
      <c r="N2" s="88"/>
      <c r="O2" s="88"/>
    </row>
    <row r="3" spans="9:15" ht="12.75">
      <c r="I3" s="87"/>
      <c r="J3" s="87"/>
      <c r="K3" s="87"/>
      <c r="L3" s="87"/>
      <c r="M3" s="87"/>
      <c r="N3" s="88"/>
      <c r="O3" s="88"/>
    </row>
    <row r="4" spans="1:14" ht="12.75">
      <c r="A4" s="90" t="s">
        <v>32</v>
      </c>
      <c r="B4" s="91"/>
      <c r="C4" s="92"/>
      <c r="D4" s="92"/>
      <c r="E4" s="92"/>
      <c r="F4" s="92"/>
      <c r="G4" s="92"/>
      <c r="H4" s="93"/>
      <c r="I4" s="94" t="s">
        <v>33</v>
      </c>
      <c r="J4" s="95"/>
      <c r="K4" s="95"/>
      <c r="L4" s="95"/>
      <c r="M4" s="95"/>
      <c r="N4" s="95"/>
    </row>
    <row r="5" spans="1:14" ht="25.5">
      <c r="A5" s="96" t="s">
        <v>34</v>
      </c>
      <c r="B5" s="96" t="s">
        <v>35</v>
      </c>
      <c r="C5" s="96" t="s">
        <v>157</v>
      </c>
      <c r="D5" s="96" t="s">
        <v>158</v>
      </c>
      <c r="E5" s="96" t="s">
        <v>36</v>
      </c>
      <c r="F5" s="96" t="s">
        <v>37</v>
      </c>
      <c r="G5" s="97" t="s">
        <v>38</v>
      </c>
      <c r="H5" s="97" t="s">
        <v>159</v>
      </c>
      <c r="I5" s="97" t="s">
        <v>39</v>
      </c>
      <c r="J5" s="97" t="s">
        <v>40</v>
      </c>
      <c r="K5" s="97" t="s">
        <v>41</v>
      </c>
      <c r="L5" s="97" t="s">
        <v>42</v>
      </c>
      <c r="M5" s="97" t="s">
        <v>43</v>
      </c>
      <c r="N5" s="97" t="s">
        <v>44</v>
      </c>
    </row>
    <row r="6" spans="1:30" ht="12" customHeight="1">
      <c r="A6" s="5" t="str">
        <f aca="true" t="shared" si="0" ref="A6:A15">B6</f>
        <v>Customer-side Solar PV (1 KW System), Solar Zone 1, Winter peak load area</v>
      </c>
      <c r="B6" s="5" t="s">
        <v>168</v>
      </c>
      <c r="C6" s="109">
        <v>1210</v>
      </c>
      <c r="D6" s="5">
        <v>20</v>
      </c>
      <c r="E6" s="64">
        <v>6000</v>
      </c>
      <c r="F6" s="64">
        <v>0</v>
      </c>
      <c r="G6" s="86" t="s">
        <v>193</v>
      </c>
      <c r="H6" s="65">
        <v>0</v>
      </c>
      <c r="I6" s="65">
        <v>434</v>
      </c>
      <c r="J6" s="65">
        <v>10.000001</v>
      </c>
      <c r="K6" s="65"/>
      <c r="L6" s="65"/>
      <c r="M6" s="65"/>
      <c r="N6" s="65"/>
      <c r="O6" s="36"/>
      <c r="P6" s="36"/>
      <c r="Q6" s="36"/>
      <c r="R6" s="36"/>
      <c r="S6" s="36"/>
      <c r="T6" s="36"/>
      <c r="U6" s="36"/>
      <c r="V6" s="36"/>
      <c r="W6" s="36"/>
      <c r="X6" s="36"/>
      <c r="Y6" s="36"/>
      <c r="Z6" s="36"/>
      <c r="AA6" s="36"/>
      <c r="AB6" s="36"/>
      <c r="AC6" s="36"/>
      <c r="AD6" s="36"/>
    </row>
    <row r="7" spans="1:30" ht="12" customHeight="1">
      <c r="A7" s="5" t="str">
        <f t="shared" si="0"/>
        <v>Customer-side Solar PV (1 KW System), Solar Zone 2, Winter peak load area</v>
      </c>
      <c r="B7" s="5" t="s">
        <v>170</v>
      </c>
      <c r="C7" s="109">
        <v>1320</v>
      </c>
      <c r="D7" s="5">
        <v>20</v>
      </c>
      <c r="E7" s="64">
        <v>6000</v>
      </c>
      <c r="F7" s="64">
        <v>0</v>
      </c>
      <c r="G7" s="86" t="s">
        <v>194</v>
      </c>
      <c r="H7" s="65">
        <v>0</v>
      </c>
      <c r="I7" s="65">
        <v>434</v>
      </c>
      <c r="J7" s="65">
        <v>10.000001</v>
      </c>
      <c r="K7" s="65"/>
      <c r="L7" s="65"/>
      <c r="M7" s="65"/>
      <c r="N7" s="65"/>
      <c r="O7" s="36"/>
      <c r="P7" s="36"/>
      <c r="Q7" s="36"/>
      <c r="R7" s="36"/>
      <c r="S7" s="36"/>
      <c r="T7" s="36"/>
      <c r="U7" s="36"/>
      <c r="V7" s="36"/>
      <c r="W7" s="36"/>
      <c r="X7" s="36"/>
      <c r="Y7" s="36"/>
      <c r="Z7" s="36"/>
      <c r="AA7" s="36"/>
      <c r="AB7" s="36"/>
      <c r="AC7" s="36"/>
      <c r="AD7" s="36"/>
    </row>
    <row r="8" spans="1:30" ht="12" customHeight="1">
      <c r="A8" s="5" t="str">
        <f t="shared" si="0"/>
        <v>Customer-side Solar PV (1 KW System), Solar Zone 3, Winter peak load area</v>
      </c>
      <c r="B8" s="5" t="s">
        <v>172</v>
      </c>
      <c r="C8" s="109">
        <v>1540</v>
      </c>
      <c r="D8" s="5">
        <v>20</v>
      </c>
      <c r="E8" s="64">
        <v>6000</v>
      </c>
      <c r="F8" s="64">
        <v>0</v>
      </c>
      <c r="G8" s="86" t="s">
        <v>169</v>
      </c>
      <c r="H8" s="65">
        <v>0</v>
      </c>
      <c r="I8" s="65">
        <v>434</v>
      </c>
      <c r="J8" s="65">
        <v>10.000001</v>
      </c>
      <c r="K8" s="65"/>
      <c r="L8" s="65"/>
      <c r="M8" s="65"/>
      <c r="N8" s="65"/>
      <c r="O8" s="36"/>
      <c r="P8" s="36"/>
      <c r="Q8" s="36"/>
      <c r="R8" s="36"/>
      <c r="S8" s="36"/>
      <c r="T8" s="36"/>
      <c r="U8" s="36"/>
      <c r="V8" s="36"/>
      <c r="W8" s="36"/>
      <c r="X8" s="36"/>
      <c r="Y8" s="36"/>
      <c r="Z8" s="36"/>
      <c r="AA8" s="36"/>
      <c r="AB8" s="36"/>
      <c r="AC8" s="36"/>
      <c r="AD8" s="36"/>
    </row>
    <row r="9" spans="1:30" ht="12" customHeight="1">
      <c r="A9" s="5" t="str">
        <f t="shared" si="0"/>
        <v>Customer-side Solar PV (1 KW System), Solar Zone 4, Winter peak load area</v>
      </c>
      <c r="B9" s="5" t="s">
        <v>174</v>
      </c>
      <c r="C9" s="109">
        <v>1700</v>
      </c>
      <c r="D9" s="5">
        <v>20</v>
      </c>
      <c r="E9" s="64">
        <v>6000</v>
      </c>
      <c r="F9" s="64">
        <v>0</v>
      </c>
      <c r="G9" s="86" t="s">
        <v>171</v>
      </c>
      <c r="H9" s="65">
        <v>0</v>
      </c>
      <c r="I9" s="65">
        <v>434</v>
      </c>
      <c r="J9" s="65">
        <v>10.000001</v>
      </c>
      <c r="K9" s="65"/>
      <c r="L9" s="65"/>
      <c r="M9" s="65"/>
      <c r="N9" s="65"/>
      <c r="O9" s="36"/>
      <c r="P9" s="36"/>
      <c r="Q9" s="36"/>
      <c r="R9" s="36"/>
      <c r="S9" s="36"/>
      <c r="T9" s="36"/>
      <c r="U9" s="36"/>
      <c r="V9" s="36"/>
      <c r="W9" s="36"/>
      <c r="X9" s="36"/>
      <c r="Y9" s="36"/>
      <c r="Z9" s="36"/>
      <c r="AA9" s="36"/>
      <c r="AB9" s="36"/>
      <c r="AC9" s="36"/>
      <c r="AD9" s="36"/>
    </row>
    <row r="10" spans="1:30" ht="12" customHeight="1">
      <c r="A10" s="5" t="str">
        <f t="shared" si="0"/>
        <v>Customer-side Solar PV (1 KW System), Solar Zone 5, Winter peak load area</v>
      </c>
      <c r="B10" s="5" t="s">
        <v>175</v>
      </c>
      <c r="C10" s="109">
        <v>1770</v>
      </c>
      <c r="D10" s="5">
        <v>20</v>
      </c>
      <c r="E10" s="64">
        <v>6000</v>
      </c>
      <c r="F10" s="64">
        <v>0</v>
      </c>
      <c r="G10" s="86" t="s">
        <v>173</v>
      </c>
      <c r="H10" s="65">
        <v>0</v>
      </c>
      <c r="I10" s="65">
        <v>434</v>
      </c>
      <c r="J10" s="65">
        <v>10.000001</v>
      </c>
      <c r="K10" s="65"/>
      <c r="L10" s="65"/>
      <c r="M10" s="65"/>
      <c r="N10" s="65"/>
      <c r="O10" s="36"/>
      <c r="P10" s="36"/>
      <c r="Q10" s="36"/>
      <c r="R10" s="36"/>
      <c r="S10" s="36"/>
      <c r="T10" s="36"/>
      <c r="U10" s="36"/>
      <c r="V10" s="36"/>
      <c r="W10" s="36"/>
      <c r="X10" s="36"/>
      <c r="Y10" s="36"/>
      <c r="Z10" s="36"/>
      <c r="AA10" s="36"/>
      <c r="AB10" s="36"/>
      <c r="AC10" s="36"/>
      <c r="AD10" s="36"/>
    </row>
    <row r="11" spans="1:30" ht="12" customHeight="1">
      <c r="A11" s="5" t="str">
        <f t="shared" si="0"/>
        <v>Customer-side Solar PV (1 KW System), Solar Zone 1, Summer peak load area</v>
      </c>
      <c r="B11" s="5" t="s">
        <v>176</v>
      </c>
      <c r="C11" s="109">
        <v>1210</v>
      </c>
      <c r="D11" s="5">
        <v>20</v>
      </c>
      <c r="E11" s="64">
        <v>6000</v>
      </c>
      <c r="F11" s="64">
        <v>0</v>
      </c>
      <c r="G11" s="86" t="s">
        <v>195</v>
      </c>
      <c r="H11" s="65">
        <v>0</v>
      </c>
      <c r="I11" s="65">
        <v>434</v>
      </c>
      <c r="J11" s="65">
        <v>10.000001</v>
      </c>
      <c r="K11" s="65"/>
      <c r="L11" s="65"/>
      <c r="M11" s="65"/>
      <c r="N11" s="65"/>
      <c r="O11" s="36"/>
      <c r="P11" s="36"/>
      <c r="Q11" s="36"/>
      <c r="R11" s="36"/>
      <c r="S11" s="36"/>
      <c r="T11" s="36"/>
      <c r="U11" s="36"/>
      <c r="V11" s="36"/>
      <c r="W11" s="36"/>
      <c r="X11" s="36"/>
      <c r="Y11" s="36"/>
      <c r="Z11" s="36"/>
      <c r="AA11" s="36"/>
      <c r="AB11" s="36"/>
      <c r="AC11" s="36"/>
      <c r="AD11" s="36"/>
    </row>
    <row r="12" spans="1:30" ht="12" customHeight="1">
      <c r="A12" s="5" t="str">
        <f t="shared" si="0"/>
        <v>Customer-side Solar PV (1 KW System), Solar Zone 2, Summer peak load area</v>
      </c>
      <c r="B12" s="5" t="s">
        <v>178</v>
      </c>
      <c r="C12" s="109">
        <v>1320</v>
      </c>
      <c r="D12" s="5">
        <v>20</v>
      </c>
      <c r="E12" s="64">
        <v>6000</v>
      </c>
      <c r="F12" s="64">
        <v>0</v>
      </c>
      <c r="G12" s="86" t="s">
        <v>196</v>
      </c>
      <c r="H12" s="65">
        <v>0</v>
      </c>
      <c r="I12" s="65">
        <v>434</v>
      </c>
      <c r="J12" s="65">
        <v>10.000001</v>
      </c>
      <c r="K12" s="65"/>
      <c r="L12" s="65"/>
      <c r="M12" s="65"/>
      <c r="N12" s="65"/>
      <c r="O12" s="36"/>
      <c r="P12" s="36"/>
      <c r="Q12" s="36"/>
      <c r="R12" s="36"/>
      <c r="S12" s="36"/>
      <c r="T12" s="36"/>
      <c r="U12" s="36"/>
      <c r="V12" s="36"/>
      <c r="W12" s="36"/>
      <c r="X12" s="36"/>
      <c r="Y12" s="36"/>
      <c r="Z12" s="36"/>
      <c r="AA12" s="36"/>
      <c r="AB12" s="36"/>
      <c r="AC12" s="36"/>
      <c r="AD12" s="36"/>
    </row>
    <row r="13" spans="1:30" ht="12" customHeight="1">
      <c r="A13" s="5" t="str">
        <f t="shared" si="0"/>
        <v>Customer-side Solar PV (1 KW System), Solar Zone 3, Summer peak load area</v>
      </c>
      <c r="B13" s="5" t="s">
        <v>180</v>
      </c>
      <c r="C13" s="109">
        <v>1540</v>
      </c>
      <c r="D13" s="5">
        <v>20</v>
      </c>
      <c r="E13" s="64">
        <v>6000</v>
      </c>
      <c r="F13" s="64">
        <v>0</v>
      </c>
      <c r="G13" s="86" t="s">
        <v>177</v>
      </c>
      <c r="H13" s="65">
        <v>0</v>
      </c>
      <c r="I13" s="65">
        <v>434</v>
      </c>
      <c r="J13" s="65">
        <v>10.000001</v>
      </c>
      <c r="K13" s="65"/>
      <c r="L13" s="65"/>
      <c r="M13" s="65"/>
      <c r="N13" s="65"/>
      <c r="O13" s="36"/>
      <c r="P13" s="36"/>
      <c r="Q13" s="36"/>
      <c r="R13" s="36"/>
      <c r="S13" s="36"/>
      <c r="T13" s="36"/>
      <c r="U13" s="36"/>
      <c r="V13" s="36"/>
      <c r="W13" s="36"/>
      <c r="X13" s="36"/>
      <c r="Y13" s="36"/>
      <c r="Z13" s="36"/>
      <c r="AA13" s="36"/>
      <c r="AB13" s="36"/>
      <c r="AC13" s="36"/>
      <c r="AD13" s="36"/>
    </row>
    <row r="14" spans="1:30" ht="12" customHeight="1">
      <c r="A14" s="5" t="str">
        <f t="shared" si="0"/>
        <v>Customer-side Solar PV (1 KW System), Solar Zone 4, Summer peak load area</v>
      </c>
      <c r="B14" s="5" t="s">
        <v>182</v>
      </c>
      <c r="C14" s="109">
        <v>1700</v>
      </c>
      <c r="D14" s="5">
        <v>20</v>
      </c>
      <c r="E14" s="64">
        <v>6000</v>
      </c>
      <c r="F14" s="64">
        <v>0</v>
      </c>
      <c r="G14" s="86" t="s">
        <v>179</v>
      </c>
      <c r="H14" s="65">
        <v>0</v>
      </c>
      <c r="I14" s="65">
        <v>434</v>
      </c>
      <c r="J14" s="65">
        <v>10.000001</v>
      </c>
      <c r="K14" s="65"/>
      <c r="L14" s="65"/>
      <c r="M14" s="65"/>
      <c r="N14" s="65"/>
      <c r="O14" s="36"/>
      <c r="P14" s="36"/>
      <c r="Q14" s="36"/>
      <c r="R14" s="36"/>
      <c r="S14" s="36"/>
      <c r="T14" s="36"/>
      <c r="U14" s="36"/>
      <c r="V14" s="36"/>
      <c r="W14" s="36"/>
      <c r="X14" s="36"/>
      <c r="Y14" s="36"/>
      <c r="Z14" s="36"/>
      <c r="AA14" s="36"/>
      <c r="AB14" s="36"/>
      <c r="AC14" s="36"/>
      <c r="AD14" s="36"/>
    </row>
    <row r="15" spans="1:30" ht="12" customHeight="1">
      <c r="A15" s="5" t="str">
        <f t="shared" si="0"/>
        <v>Customer-side Solar PV (1 KW System), Solar Zone 5, Summer peak load area</v>
      </c>
      <c r="B15" s="5" t="s">
        <v>183</v>
      </c>
      <c r="C15" s="109">
        <v>1770</v>
      </c>
      <c r="D15" s="5">
        <v>20</v>
      </c>
      <c r="E15" s="64">
        <v>6000</v>
      </c>
      <c r="F15" s="64">
        <v>0</v>
      </c>
      <c r="G15" s="86" t="s">
        <v>181</v>
      </c>
      <c r="H15" s="65">
        <v>0</v>
      </c>
      <c r="I15" s="65">
        <v>434</v>
      </c>
      <c r="J15" s="65">
        <v>10.000001</v>
      </c>
      <c r="K15" s="65"/>
      <c r="L15" s="65"/>
      <c r="M15" s="65"/>
      <c r="N15" s="65"/>
      <c r="O15" s="36"/>
      <c r="P15" s="36"/>
      <c r="Q15" s="36"/>
      <c r="R15" s="36"/>
      <c r="S15" s="36"/>
      <c r="T15" s="36"/>
      <c r="U15" s="36"/>
      <c r="V15" s="36"/>
      <c r="W15" s="36"/>
      <c r="X15" s="36"/>
      <c r="Y15" s="36"/>
      <c r="Z15" s="36"/>
      <c r="AA15" s="36"/>
      <c r="AB15" s="36"/>
      <c r="AC15" s="36"/>
      <c r="AD15" s="36"/>
    </row>
    <row r="16" spans="1:41"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row>
    <row r="17" spans="1:41" ht="12.75" customHeight="1" thickBo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row>
    <row r="18" spans="1:41" ht="12.75" customHeight="1" thickBot="1">
      <c r="A18" s="61" t="s">
        <v>212</v>
      </c>
      <c r="B18" s="37"/>
      <c r="C18" s="37"/>
      <c r="D18" s="38"/>
      <c r="E18"/>
      <c r="F18"/>
      <c r="G18"/>
      <c r="H18"/>
      <c r="I18"/>
      <c r="J18"/>
      <c r="K18"/>
      <c r="L18"/>
      <c r="M18"/>
      <c r="N18"/>
      <c r="O18"/>
      <c r="P18"/>
      <c r="Q18"/>
      <c r="R18"/>
      <c r="S18"/>
      <c r="T18"/>
      <c r="U18"/>
      <c r="V18"/>
      <c r="W18"/>
      <c r="X18"/>
      <c r="Y18"/>
      <c r="Z18"/>
      <c r="AA18"/>
      <c r="AB18"/>
      <c r="AC18"/>
      <c r="AD18"/>
      <c r="AE18"/>
      <c r="AF18"/>
      <c r="AG18"/>
      <c r="AH18"/>
      <c r="AI18"/>
      <c r="AJ18"/>
      <c r="AK18"/>
      <c r="AL18"/>
      <c r="AM18"/>
      <c r="AN18"/>
      <c r="AO18"/>
    </row>
    <row r="19" spans="1:41" ht="12.75" customHeight="1" thickBot="1">
      <c r="A19" s="39" t="s">
        <v>128</v>
      </c>
      <c r="B19" s="40"/>
      <c r="C19" s="41" t="s">
        <v>78</v>
      </c>
      <c r="D19" s="43"/>
      <c r="E19" s="43"/>
      <c r="F19" s="43"/>
      <c r="G19" s="43"/>
      <c r="H19" s="43"/>
      <c r="I19" s="43"/>
      <c r="J19" s="42"/>
      <c r="K19" s="41" t="s">
        <v>45</v>
      </c>
      <c r="L19" s="43"/>
      <c r="M19" s="42"/>
      <c r="N19" s="41" t="s">
        <v>46</v>
      </c>
      <c r="O19" s="43"/>
      <c r="P19" s="43"/>
      <c r="Q19" s="42"/>
      <c r="R19" s="41" t="s">
        <v>47</v>
      </c>
      <c r="S19" s="42"/>
      <c r="T19" s="41" t="s">
        <v>48</v>
      </c>
      <c r="U19" s="43"/>
      <c r="V19" s="43"/>
      <c r="W19" s="43"/>
      <c r="X19" s="42"/>
      <c r="Y19" s="41" t="s">
        <v>49</v>
      </c>
      <c r="Z19" s="43"/>
      <c r="AA19" s="43"/>
      <c r="AB19" s="43"/>
      <c r="AC19" s="42"/>
      <c r="AD19" s="41" t="s">
        <v>79</v>
      </c>
      <c r="AE19" s="43"/>
      <c r="AF19" s="43"/>
      <c r="AG19" s="43"/>
      <c r="AH19" s="43"/>
      <c r="AI19" s="42"/>
      <c r="AJ19" s="41" t="s">
        <v>80</v>
      </c>
      <c r="AK19" s="43"/>
      <c r="AL19" s="43"/>
      <c r="AM19" s="43"/>
      <c r="AN19" s="43"/>
      <c r="AO19" s="42"/>
    </row>
    <row r="20" spans="1:41" ht="51">
      <c r="A20" s="44" t="s">
        <v>51</v>
      </c>
      <c r="B20" s="45" t="s">
        <v>52</v>
      </c>
      <c r="C20" s="46" t="s">
        <v>81</v>
      </c>
      <c r="D20" s="46" t="s">
        <v>82</v>
      </c>
      <c r="E20" s="46" t="s">
        <v>83</v>
      </c>
      <c r="F20" s="46" t="s">
        <v>84</v>
      </c>
      <c r="G20" s="46" t="s">
        <v>147</v>
      </c>
      <c r="H20" s="46" t="s">
        <v>86</v>
      </c>
      <c r="I20" s="46" t="s">
        <v>87</v>
      </c>
      <c r="J20" s="46" t="s">
        <v>88</v>
      </c>
      <c r="K20" s="46" t="s">
        <v>89</v>
      </c>
      <c r="L20" s="46" t="s">
        <v>90</v>
      </c>
      <c r="M20" s="46" t="s">
        <v>91</v>
      </c>
      <c r="N20" s="46" t="s">
        <v>20</v>
      </c>
      <c r="O20" s="46" t="s">
        <v>21</v>
      </c>
      <c r="P20" s="46" t="s">
        <v>22</v>
      </c>
      <c r="Q20" s="46" t="s">
        <v>4</v>
      </c>
      <c r="R20" s="46" t="s">
        <v>53</v>
      </c>
      <c r="S20" s="46" t="s">
        <v>4</v>
      </c>
      <c r="T20" s="46" t="s">
        <v>20</v>
      </c>
      <c r="U20" s="46" t="s">
        <v>21</v>
      </c>
      <c r="V20" s="46" t="s">
        <v>22</v>
      </c>
      <c r="W20" s="46" t="s">
        <v>4</v>
      </c>
      <c r="X20" s="46" t="s">
        <v>57</v>
      </c>
      <c r="Y20" s="46" t="s">
        <v>20</v>
      </c>
      <c r="Z20" s="46" t="s">
        <v>21</v>
      </c>
      <c r="AA20" s="46" t="s">
        <v>22</v>
      </c>
      <c r="AB20" s="46" t="s">
        <v>4</v>
      </c>
      <c r="AC20" s="46" t="s">
        <v>57</v>
      </c>
      <c r="AD20" s="46" t="s">
        <v>92</v>
      </c>
      <c r="AE20" s="46" t="s">
        <v>93</v>
      </c>
      <c r="AF20" s="46" t="s">
        <v>56</v>
      </c>
      <c r="AG20" s="46" t="s">
        <v>94</v>
      </c>
      <c r="AH20" s="46" t="s">
        <v>95</v>
      </c>
      <c r="AI20" s="46" t="s">
        <v>96</v>
      </c>
      <c r="AJ20" s="46" t="s">
        <v>97</v>
      </c>
      <c r="AK20" s="46" t="s">
        <v>54</v>
      </c>
      <c r="AL20" s="46" t="s">
        <v>55</v>
      </c>
      <c r="AM20" s="46" t="s">
        <v>98</v>
      </c>
      <c r="AN20" s="46" t="s">
        <v>99</v>
      </c>
      <c r="AO20" s="46" t="s">
        <v>100</v>
      </c>
    </row>
    <row r="21" spans="1:41" ht="12.75" customHeight="1">
      <c r="A21" t="s">
        <v>168</v>
      </c>
      <c r="B21" t="s">
        <v>168</v>
      </c>
      <c r="C21" s="36">
        <v>20</v>
      </c>
      <c r="D21" s="36">
        <v>1210</v>
      </c>
      <c r="E21" s="36">
        <v>6000</v>
      </c>
      <c r="F21" s="36">
        <v>0</v>
      </c>
      <c r="G21" s="36">
        <v>260.4925842285156</v>
      </c>
      <c r="H21" s="36" t="s">
        <v>193</v>
      </c>
      <c r="I21" s="36">
        <v>15.348</v>
      </c>
      <c r="J21" s="36">
        <v>0.008999999612569809</v>
      </c>
      <c r="K21" s="36">
        <v>1302.2625</v>
      </c>
      <c r="L21" s="47">
        <v>8.717362959747995E-05</v>
      </c>
      <c r="M21" s="36">
        <v>0.009685959261123665</v>
      </c>
      <c r="N21" s="36"/>
      <c r="O21" s="36"/>
      <c r="P21" s="36">
        <v>6000.001280290827</v>
      </c>
      <c r="Q21" s="36">
        <v>0</v>
      </c>
      <c r="R21" s="36">
        <v>0</v>
      </c>
      <c r="S21" s="36">
        <v>0</v>
      </c>
      <c r="T21" s="36">
        <v>0</v>
      </c>
      <c r="U21" s="36">
        <v>0</v>
      </c>
      <c r="V21" s="36">
        <v>6000.001280290827</v>
      </c>
      <c r="W21" s="36">
        <v>260.49259815596656</v>
      </c>
      <c r="X21" s="36">
        <v>6260.493878446793</v>
      </c>
      <c r="Y21" s="36">
        <v>0</v>
      </c>
      <c r="Z21" s="36">
        <v>0</v>
      </c>
      <c r="AA21" s="36">
        <v>361.91082763671875</v>
      </c>
      <c r="AB21" s="36">
        <v>15.712512016296387</v>
      </c>
      <c r="AC21" s="36">
        <v>377.6233416386984</v>
      </c>
      <c r="AD21" s="36">
        <v>640.6673603140371</v>
      </c>
      <c r="AE21" s="36">
        <v>0.003329335922167051</v>
      </c>
      <c r="AF21" s="36">
        <v>0</v>
      </c>
      <c r="AG21" s="36">
        <v>640.6705386776425</v>
      </c>
      <c r="AH21" s="36">
        <v>6000.001280290827</v>
      </c>
      <c r="AI21" s="56">
        <v>0.10677840032837269</v>
      </c>
      <c r="AJ21" s="36">
        <v>2.466175079345703</v>
      </c>
      <c r="AK21" s="36">
        <v>0</v>
      </c>
      <c r="AL21" s="36">
        <v>99.47203853644304</v>
      </c>
      <c r="AM21" s="36">
        <v>742.6087646484375</v>
      </c>
      <c r="AN21" s="36">
        <v>6260.493878446793</v>
      </c>
      <c r="AO21" s="56">
        <v>0.11861824244260788</v>
      </c>
    </row>
    <row r="22" spans="1:41" ht="12.75" customHeight="1">
      <c r="A22" t="s">
        <v>170</v>
      </c>
      <c r="B22" t="s">
        <v>170</v>
      </c>
      <c r="C22" s="36">
        <v>20</v>
      </c>
      <c r="D22" s="36">
        <v>1320</v>
      </c>
      <c r="E22" s="36">
        <v>6000</v>
      </c>
      <c r="F22" s="36">
        <v>0</v>
      </c>
      <c r="G22" s="36">
        <v>260.4925842285156</v>
      </c>
      <c r="H22" s="36" t="s">
        <v>194</v>
      </c>
      <c r="I22" s="36">
        <v>16.743</v>
      </c>
      <c r="J22" s="36">
        <v>0.008999999612569809</v>
      </c>
      <c r="K22" s="36">
        <v>1420.65</v>
      </c>
      <c r="L22" s="47">
        <v>8.717504957157382E-05</v>
      </c>
      <c r="M22" s="36">
        <v>0.009686117036029777</v>
      </c>
      <c r="N22" s="36"/>
      <c r="O22" s="36"/>
      <c r="P22" s="36">
        <v>6000.001280290827</v>
      </c>
      <c r="Q22" s="36">
        <v>0</v>
      </c>
      <c r="R22" s="36">
        <v>0</v>
      </c>
      <c r="S22" s="36">
        <v>0</v>
      </c>
      <c r="T22" s="36">
        <v>0</v>
      </c>
      <c r="U22" s="36">
        <v>0</v>
      </c>
      <c r="V22" s="36">
        <v>6000.001280290827</v>
      </c>
      <c r="W22" s="36">
        <v>260.49259815596656</v>
      </c>
      <c r="X22" s="36">
        <v>6260.493878446793</v>
      </c>
      <c r="Y22" s="36">
        <v>0</v>
      </c>
      <c r="Z22" s="36">
        <v>0</v>
      </c>
      <c r="AA22" s="36">
        <v>331.7515869140625</v>
      </c>
      <c r="AB22" s="36">
        <v>14.403136253356934</v>
      </c>
      <c r="AC22" s="36">
        <v>346.1547298354734</v>
      </c>
      <c r="AD22" s="36">
        <v>697.4065537818304</v>
      </c>
      <c r="AE22" s="36">
        <v>0.0033293901538284047</v>
      </c>
      <c r="AF22" s="36">
        <v>0</v>
      </c>
      <c r="AG22" s="36">
        <v>697.4097321972083</v>
      </c>
      <c r="AH22" s="36">
        <v>6000.001280290827</v>
      </c>
      <c r="AI22" s="56">
        <v>0.11623493056378216</v>
      </c>
      <c r="AJ22" s="36">
        <v>2.466214656829834</v>
      </c>
      <c r="AK22" s="36">
        <v>0</v>
      </c>
      <c r="AL22" s="36">
        <v>108.51495113066515</v>
      </c>
      <c r="AM22" s="36">
        <v>808.390869140625</v>
      </c>
      <c r="AN22" s="36">
        <v>6260.493878446793</v>
      </c>
      <c r="AO22" s="56">
        <v>0.12912572920322418</v>
      </c>
    </row>
    <row r="23" spans="1:41" ht="12.75" customHeight="1">
      <c r="A23" t="s">
        <v>172</v>
      </c>
      <c r="B23" t="s">
        <v>172</v>
      </c>
      <c r="C23" s="36">
        <v>20</v>
      </c>
      <c r="D23" s="36">
        <v>1540</v>
      </c>
      <c r="E23" s="36">
        <v>6000</v>
      </c>
      <c r="F23" s="36">
        <v>0</v>
      </c>
      <c r="G23" s="36">
        <v>260.4925842285156</v>
      </c>
      <c r="H23" s="36" t="s">
        <v>169</v>
      </c>
      <c r="I23" s="36">
        <v>19.533</v>
      </c>
      <c r="J23" s="36">
        <v>0.008999999612569809</v>
      </c>
      <c r="K23" s="36">
        <v>1657.425</v>
      </c>
      <c r="L23" s="47">
        <v>8.717728105290212E-05</v>
      </c>
      <c r="M23" s="36">
        <v>0.009686364978410262</v>
      </c>
      <c r="N23" s="36"/>
      <c r="O23" s="36"/>
      <c r="P23" s="36">
        <v>6000.001280290827</v>
      </c>
      <c r="Q23" s="36">
        <v>0</v>
      </c>
      <c r="R23" s="36">
        <v>0</v>
      </c>
      <c r="S23" s="36">
        <v>0</v>
      </c>
      <c r="T23" s="36">
        <v>0</v>
      </c>
      <c r="U23" s="36">
        <v>0</v>
      </c>
      <c r="V23" s="36">
        <v>6000.001280290827</v>
      </c>
      <c r="W23" s="36">
        <v>260.49259815596656</v>
      </c>
      <c r="X23" s="36">
        <v>6260.493878446793</v>
      </c>
      <c r="Y23" s="36">
        <v>0</v>
      </c>
      <c r="Z23" s="36">
        <v>0</v>
      </c>
      <c r="AA23" s="36">
        <v>284.3585205078125</v>
      </c>
      <c r="AB23" s="36">
        <v>12.345544815063477</v>
      </c>
      <c r="AC23" s="36">
        <v>296.7040541446915</v>
      </c>
      <c r="AD23" s="36">
        <v>799.7256856125916</v>
      </c>
      <c r="AE23" s="36">
        <v>0.003329475378580204</v>
      </c>
      <c r="AF23" s="36">
        <v>0</v>
      </c>
      <c r="AG23" s="36">
        <v>799.7288641093297</v>
      </c>
      <c r="AH23" s="36">
        <v>6000.001280290827</v>
      </c>
      <c r="AI23" s="56">
        <v>0.13328811557696302</v>
      </c>
      <c r="AJ23" s="36">
        <v>2.466278076171875</v>
      </c>
      <c r="AK23" s="36">
        <v>0</v>
      </c>
      <c r="AL23" s="36">
        <v>126.60077631910936</v>
      </c>
      <c r="AM23" s="36">
        <v>928.7958984375</v>
      </c>
      <c r="AN23" s="36">
        <v>6260.493878446793</v>
      </c>
      <c r="AO23" s="56">
        <v>0.14835824072360992</v>
      </c>
    </row>
    <row r="24" spans="1:41" ht="12.75" customHeight="1">
      <c r="A24" t="s">
        <v>174</v>
      </c>
      <c r="B24" t="s">
        <v>174</v>
      </c>
      <c r="C24" s="36">
        <v>20</v>
      </c>
      <c r="D24" s="36">
        <v>1700</v>
      </c>
      <c r="E24" s="36">
        <v>6000</v>
      </c>
      <c r="F24" s="36">
        <v>0</v>
      </c>
      <c r="G24" s="36">
        <v>260.4925842285156</v>
      </c>
      <c r="H24" s="36" t="s">
        <v>171</v>
      </c>
      <c r="I24" s="36">
        <v>21.563</v>
      </c>
      <c r="J24" s="36">
        <v>0.008999999612569809</v>
      </c>
      <c r="K24" s="36">
        <v>1829.625</v>
      </c>
      <c r="L24" s="47">
        <v>8.717486580761458E-05</v>
      </c>
      <c r="M24" s="36">
        <v>0.009686096617811205</v>
      </c>
      <c r="N24" s="36"/>
      <c r="O24" s="36"/>
      <c r="P24" s="36">
        <v>6000.001280290827</v>
      </c>
      <c r="Q24" s="36">
        <v>0</v>
      </c>
      <c r="R24" s="36">
        <v>0</v>
      </c>
      <c r="S24" s="36">
        <v>0</v>
      </c>
      <c r="T24" s="36">
        <v>0</v>
      </c>
      <c r="U24" s="36">
        <v>0</v>
      </c>
      <c r="V24" s="36">
        <v>6000.001280290827</v>
      </c>
      <c r="W24" s="36">
        <v>260.49259815596656</v>
      </c>
      <c r="X24" s="36">
        <v>6260.493878446793</v>
      </c>
      <c r="Y24" s="36">
        <v>0</v>
      </c>
      <c r="Z24" s="36">
        <v>0</v>
      </c>
      <c r="AA24" s="36">
        <v>257.5953674316406</v>
      </c>
      <c r="AB24" s="36">
        <v>11.183611869812012</v>
      </c>
      <c r="AC24" s="36">
        <v>268.7789666957794</v>
      </c>
      <c r="AD24" s="36">
        <v>867.8008369128632</v>
      </c>
      <c r="AE24" s="36">
        <v>0.00332938313551388</v>
      </c>
      <c r="AF24" s="36">
        <v>0</v>
      </c>
      <c r="AG24" s="36">
        <v>867.8040153215411</v>
      </c>
      <c r="AH24" s="36">
        <v>6000.001280290827</v>
      </c>
      <c r="AI24" s="56">
        <v>0.14463397169133232</v>
      </c>
      <c r="AJ24" s="36">
        <v>2.466209888458252</v>
      </c>
      <c r="AK24" s="36">
        <v>0</v>
      </c>
      <c r="AL24" s="36">
        <v>139.7541037288869</v>
      </c>
      <c r="AM24" s="36">
        <v>1010.0243530273438</v>
      </c>
      <c r="AN24" s="36">
        <v>6260.493878446793</v>
      </c>
      <c r="AO24" s="56">
        <v>0.16133300960063934</v>
      </c>
    </row>
    <row r="25" spans="1:41" ht="12.75" customHeight="1">
      <c r="A25" t="s">
        <v>175</v>
      </c>
      <c r="B25" t="s">
        <v>175</v>
      </c>
      <c r="C25" s="36">
        <v>20</v>
      </c>
      <c r="D25" s="36">
        <v>1770</v>
      </c>
      <c r="E25" s="36">
        <v>6000</v>
      </c>
      <c r="F25" s="36">
        <v>0</v>
      </c>
      <c r="G25" s="36">
        <v>260.4925842285156</v>
      </c>
      <c r="H25" s="36" t="s">
        <v>173</v>
      </c>
      <c r="I25" s="36">
        <v>22.451</v>
      </c>
      <c r="J25" s="36">
        <v>0.008999999612569809</v>
      </c>
      <c r="K25" s="36">
        <v>1904.9624999999999</v>
      </c>
      <c r="L25" s="47">
        <v>8.717443183704589E-05</v>
      </c>
      <c r="M25" s="36">
        <v>0.009686048398857052</v>
      </c>
      <c r="N25" s="36"/>
      <c r="O25" s="36"/>
      <c r="P25" s="36">
        <v>6000.001280290827</v>
      </c>
      <c r="Q25" s="36">
        <v>0</v>
      </c>
      <c r="R25" s="36">
        <v>0</v>
      </c>
      <c r="S25" s="36">
        <v>0</v>
      </c>
      <c r="T25" s="36">
        <v>0</v>
      </c>
      <c r="U25" s="36">
        <v>0</v>
      </c>
      <c r="V25" s="36">
        <v>6000.001280290827</v>
      </c>
      <c r="W25" s="36">
        <v>260.49259815596656</v>
      </c>
      <c r="X25" s="36">
        <v>6260.493878446793</v>
      </c>
      <c r="Y25" s="36">
        <v>0</v>
      </c>
      <c r="Z25" s="36">
        <v>0</v>
      </c>
      <c r="AA25" s="36">
        <v>247.40797424316406</v>
      </c>
      <c r="AB25" s="36">
        <v>10.741321563720703</v>
      </c>
      <c r="AC25" s="36">
        <v>258.14929004679374</v>
      </c>
      <c r="AD25" s="36">
        <v>889.2132204709454</v>
      </c>
      <c r="AE25" s="36">
        <v>0.003329366561306632</v>
      </c>
      <c r="AF25" s="36">
        <v>0</v>
      </c>
      <c r="AG25" s="36">
        <v>889.2163988638007</v>
      </c>
      <c r="AH25" s="36">
        <v>6000.001280290827</v>
      </c>
      <c r="AI25" s="56">
        <v>0.1482027015202069</v>
      </c>
      <c r="AJ25" s="36">
        <v>2.4661977291107178</v>
      </c>
      <c r="AK25" s="36">
        <v>0</v>
      </c>
      <c r="AL25" s="36">
        <v>145.5086844706646</v>
      </c>
      <c r="AM25" s="36">
        <v>1037.1912841796875</v>
      </c>
      <c r="AN25" s="36">
        <v>6260.493878446793</v>
      </c>
      <c r="AO25" s="56">
        <v>0.1656724363565445</v>
      </c>
    </row>
    <row r="26" spans="1:41" ht="12.75" customHeight="1">
      <c r="A26" t="s">
        <v>176</v>
      </c>
      <c r="B26" t="s">
        <v>176</v>
      </c>
      <c r="C26" s="36">
        <v>20</v>
      </c>
      <c r="D26" s="36">
        <v>1210</v>
      </c>
      <c r="E26" s="36">
        <v>6000</v>
      </c>
      <c r="F26" s="36">
        <v>0</v>
      </c>
      <c r="G26" s="36">
        <v>260.4925842285156</v>
      </c>
      <c r="H26" s="36" t="s">
        <v>195</v>
      </c>
      <c r="I26" s="36">
        <v>0.315</v>
      </c>
      <c r="J26" s="36">
        <v>0.008999999612569809</v>
      </c>
      <c r="K26" s="36">
        <v>1302.2625</v>
      </c>
      <c r="L26" s="47">
        <v>0.004247431324006737</v>
      </c>
      <c r="M26" s="36">
        <v>0.4719368340943683</v>
      </c>
      <c r="N26" s="36"/>
      <c r="O26" s="36"/>
      <c r="P26" s="36">
        <v>6000.001280290827</v>
      </c>
      <c r="Q26" s="36">
        <v>0</v>
      </c>
      <c r="R26" s="36">
        <v>0</v>
      </c>
      <c r="S26" s="36">
        <v>0</v>
      </c>
      <c r="T26" s="36">
        <v>0</v>
      </c>
      <c r="U26" s="36">
        <v>0</v>
      </c>
      <c r="V26" s="36">
        <v>6000.001280290827</v>
      </c>
      <c r="W26" s="36">
        <v>260.49259815596656</v>
      </c>
      <c r="X26" s="36">
        <v>6260.493878446793</v>
      </c>
      <c r="Y26" s="36">
        <v>0</v>
      </c>
      <c r="Z26" s="36">
        <v>0</v>
      </c>
      <c r="AA26" s="36">
        <v>361.91082763671875</v>
      </c>
      <c r="AB26" s="36">
        <v>15.712512016296387</v>
      </c>
      <c r="AC26" s="36">
        <v>377.6233416386984</v>
      </c>
      <c r="AD26" s="36">
        <v>640.6673603140371</v>
      </c>
      <c r="AE26" s="36">
        <v>0.1622179293124441</v>
      </c>
      <c r="AF26" s="36">
        <v>0</v>
      </c>
      <c r="AG26" s="36">
        <v>640.822222296946</v>
      </c>
      <c r="AH26" s="36">
        <v>6000.001280290827</v>
      </c>
      <c r="AI26" s="56">
        <v>0.10680368092619552</v>
      </c>
      <c r="AJ26" s="36">
        <v>120.16143798828125</v>
      </c>
      <c r="AK26" s="36">
        <v>0</v>
      </c>
      <c r="AL26" s="36">
        <v>99.47203853644304</v>
      </c>
      <c r="AM26" s="36">
        <v>860.4556884765625</v>
      </c>
      <c r="AN26" s="36">
        <v>6260.493878446793</v>
      </c>
      <c r="AO26" s="56">
        <v>0.13744214177131653</v>
      </c>
    </row>
    <row r="27" spans="1:41" ht="12.75" customHeight="1">
      <c r="A27" t="s">
        <v>178</v>
      </c>
      <c r="B27" t="s">
        <v>178</v>
      </c>
      <c r="C27" s="36">
        <v>20</v>
      </c>
      <c r="D27" s="36">
        <v>1320</v>
      </c>
      <c r="E27" s="36">
        <v>6000</v>
      </c>
      <c r="F27" s="36">
        <v>0</v>
      </c>
      <c r="G27" s="36">
        <v>260.4925842285156</v>
      </c>
      <c r="H27" s="36" t="s">
        <v>196</v>
      </c>
      <c r="I27" s="36">
        <v>0.344</v>
      </c>
      <c r="J27" s="36">
        <v>0.008999999612569809</v>
      </c>
      <c r="K27" s="36">
        <v>1420.65</v>
      </c>
      <c r="L27" s="47">
        <v>0.004242941438886223</v>
      </c>
      <c r="M27" s="36">
        <v>0.4714379579483912</v>
      </c>
      <c r="N27" s="36"/>
      <c r="O27" s="36"/>
      <c r="P27" s="36">
        <v>6000.001280290827</v>
      </c>
      <c r="Q27" s="36">
        <v>0</v>
      </c>
      <c r="R27" s="36">
        <v>0</v>
      </c>
      <c r="S27" s="36">
        <v>0</v>
      </c>
      <c r="T27" s="36">
        <v>0</v>
      </c>
      <c r="U27" s="36">
        <v>0</v>
      </c>
      <c r="V27" s="36">
        <v>6000.001280290827</v>
      </c>
      <c r="W27" s="36">
        <v>260.49259815596656</v>
      </c>
      <c r="X27" s="36">
        <v>6260.493878446793</v>
      </c>
      <c r="Y27" s="36">
        <v>0</v>
      </c>
      <c r="Z27" s="36">
        <v>0</v>
      </c>
      <c r="AA27" s="36">
        <v>331.7515869140625</v>
      </c>
      <c r="AB27" s="36">
        <v>14.403136253356934</v>
      </c>
      <c r="AC27" s="36">
        <v>346.1547298354734</v>
      </c>
      <c r="AD27" s="36">
        <v>697.4065537818304</v>
      </c>
      <c r="AE27" s="36">
        <v>0.1620464515858982</v>
      </c>
      <c r="AF27" s="36">
        <v>0</v>
      </c>
      <c r="AG27" s="36">
        <v>697.5612520628547</v>
      </c>
      <c r="AH27" s="36">
        <v>6000.001280290827</v>
      </c>
      <c r="AI27" s="56">
        <v>0.11626018386933462</v>
      </c>
      <c r="AJ27" s="36">
        <v>120.03441619873047</v>
      </c>
      <c r="AK27" s="36">
        <v>0</v>
      </c>
      <c r="AL27" s="36">
        <v>108.51495113066515</v>
      </c>
      <c r="AM27" s="36">
        <v>926.110595703125</v>
      </c>
      <c r="AN27" s="36">
        <v>6260.493878446793</v>
      </c>
      <c r="AO27" s="56">
        <v>0.1479293256998062</v>
      </c>
    </row>
    <row r="28" spans="1:41" ht="12.75" customHeight="1">
      <c r="A28" t="s">
        <v>180</v>
      </c>
      <c r="B28" t="s">
        <v>180</v>
      </c>
      <c r="C28" s="36">
        <v>20</v>
      </c>
      <c r="D28" s="36">
        <v>1540</v>
      </c>
      <c r="E28" s="36">
        <v>6000</v>
      </c>
      <c r="F28" s="36">
        <v>0</v>
      </c>
      <c r="G28" s="36">
        <v>260.4925842285156</v>
      </c>
      <c r="H28" s="36" t="s">
        <v>177</v>
      </c>
      <c r="I28" s="36">
        <v>0.401</v>
      </c>
      <c r="J28" s="36">
        <v>0.008999999612569809</v>
      </c>
      <c r="K28" s="36">
        <v>1657.425</v>
      </c>
      <c r="L28" s="47">
        <v>0.00424646840600084</v>
      </c>
      <c r="M28" s="36">
        <v>0.47182984320021853</v>
      </c>
      <c r="N28" s="36"/>
      <c r="O28" s="36"/>
      <c r="P28" s="36">
        <v>6000.001280290827</v>
      </c>
      <c r="Q28" s="36">
        <v>0</v>
      </c>
      <c r="R28" s="36">
        <v>0</v>
      </c>
      <c r="S28" s="36">
        <v>0</v>
      </c>
      <c r="T28" s="36">
        <v>0</v>
      </c>
      <c r="U28" s="36">
        <v>0</v>
      </c>
      <c r="V28" s="36">
        <v>6000.001280290827</v>
      </c>
      <c r="W28" s="36">
        <v>260.49259815596656</v>
      </c>
      <c r="X28" s="36">
        <v>6260.493878446793</v>
      </c>
      <c r="Y28" s="36">
        <v>0</v>
      </c>
      <c r="Z28" s="36">
        <v>0</v>
      </c>
      <c r="AA28" s="36">
        <v>284.3585205078125</v>
      </c>
      <c r="AB28" s="36">
        <v>12.345544815063477</v>
      </c>
      <c r="AC28" s="36">
        <v>296.7040541446915</v>
      </c>
      <c r="AD28" s="36">
        <v>799.7256856125916</v>
      </c>
      <c r="AE28" s="36">
        <v>0.16218115354066615</v>
      </c>
      <c r="AF28" s="36">
        <v>0</v>
      </c>
      <c r="AG28" s="36">
        <v>799.8805124873658</v>
      </c>
      <c r="AH28" s="36">
        <v>6000.001280290827</v>
      </c>
      <c r="AI28" s="56">
        <v>0.1333133903012425</v>
      </c>
      <c r="AJ28" s="36">
        <v>120.13420104980469</v>
      </c>
      <c r="AK28" s="36">
        <v>0</v>
      </c>
      <c r="AL28" s="36">
        <v>126.60077631910936</v>
      </c>
      <c r="AM28" s="36">
        <v>1046.615478515625</v>
      </c>
      <c r="AN28" s="36">
        <v>6260.493878446793</v>
      </c>
      <c r="AO28" s="56">
        <v>0.16717778146266937</v>
      </c>
    </row>
    <row r="29" spans="1:41" ht="12.75" customHeight="1">
      <c r="A29" t="s">
        <v>182</v>
      </c>
      <c r="B29" t="s">
        <v>182</v>
      </c>
      <c r="C29" s="36">
        <v>20</v>
      </c>
      <c r="D29" s="36">
        <v>1700</v>
      </c>
      <c r="E29" s="36">
        <v>6000</v>
      </c>
      <c r="F29" s="36">
        <v>0</v>
      </c>
      <c r="G29" s="36">
        <v>260.4925842285156</v>
      </c>
      <c r="H29" s="36" t="s">
        <v>179</v>
      </c>
      <c r="I29" s="36">
        <v>0.443</v>
      </c>
      <c r="J29" s="36">
        <v>0.008999999612569809</v>
      </c>
      <c r="K29" s="36">
        <v>1829.625</v>
      </c>
      <c r="L29" s="47">
        <v>0.004243231673610819</v>
      </c>
      <c r="M29" s="36">
        <v>0.4714702062525124</v>
      </c>
      <c r="N29" s="36"/>
      <c r="O29" s="36"/>
      <c r="P29" s="36">
        <v>6000.001280290827</v>
      </c>
      <c r="Q29" s="36">
        <v>0</v>
      </c>
      <c r="R29" s="36">
        <v>0</v>
      </c>
      <c r="S29" s="36">
        <v>0</v>
      </c>
      <c r="T29" s="36">
        <v>0</v>
      </c>
      <c r="U29" s="36">
        <v>0</v>
      </c>
      <c r="V29" s="36">
        <v>6000.001280290827</v>
      </c>
      <c r="W29" s="36">
        <v>260.49259815596656</v>
      </c>
      <c r="X29" s="36">
        <v>6260.493878446793</v>
      </c>
      <c r="Y29" s="36">
        <v>0</v>
      </c>
      <c r="Z29" s="36">
        <v>0</v>
      </c>
      <c r="AA29" s="36">
        <v>257.5953674316406</v>
      </c>
      <c r="AB29" s="36">
        <v>11.183611869812012</v>
      </c>
      <c r="AC29" s="36">
        <v>268.7789666957794</v>
      </c>
      <c r="AD29" s="36">
        <v>867.8008369128632</v>
      </c>
      <c r="AE29" s="36">
        <v>0.16205753623269933</v>
      </c>
      <c r="AF29" s="36">
        <v>0</v>
      </c>
      <c r="AG29" s="36">
        <v>867.955545775889</v>
      </c>
      <c r="AH29" s="36">
        <v>6000.001280290827</v>
      </c>
      <c r="AI29" s="56">
        <v>0.144659226761668</v>
      </c>
      <c r="AJ29" s="36">
        <v>120.0426025390625</v>
      </c>
      <c r="AK29" s="36">
        <v>0</v>
      </c>
      <c r="AL29" s="36">
        <v>139.7541037288869</v>
      </c>
      <c r="AM29" s="36">
        <v>1127.752197265625</v>
      </c>
      <c r="AN29" s="36">
        <v>6260.493878446793</v>
      </c>
      <c r="AO29" s="56">
        <v>0.18013790249824524</v>
      </c>
    </row>
    <row r="30" spans="1:41" ht="12.75" customHeight="1">
      <c r="A30" t="s">
        <v>183</v>
      </c>
      <c r="B30" t="s">
        <v>183</v>
      </c>
      <c r="C30" s="36">
        <v>20</v>
      </c>
      <c r="D30" s="36">
        <v>1770</v>
      </c>
      <c r="E30" s="36">
        <v>6000</v>
      </c>
      <c r="F30" s="36">
        <v>0</v>
      </c>
      <c r="G30" s="36">
        <v>260.4925842285156</v>
      </c>
      <c r="H30" s="36" t="s">
        <v>181</v>
      </c>
      <c r="I30" s="36">
        <v>0.461</v>
      </c>
      <c r="J30" s="36">
        <v>0.008999999612569809</v>
      </c>
      <c r="K30" s="36">
        <v>1904.9624999999999</v>
      </c>
      <c r="L30" s="47">
        <v>0.0042454515600293214</v>
      </c>
      <c r="M30" s="36">
        <v>0.47171686030963056</v>
      </c>
      <c r="N30" s="36"/>
      <c r="O30" s="36"/>
      <c r="P30" s="36">
        <v>6000.001280290827</v>
      </c>
      <c r="Q30" s="36">
        <v>0</v>
      </c>
      <c r="R30" s="36">
        <v>0</v>
      </c>
      <c r="S30" s="36">
        <v>0</v>
      </c>
      <c r="T30" s="36">
        <v>0</v>
      </c>
      <c r="U30" s="36">
        <v>0</v>
      </c>
      <c r="V30" s="36">
        <v>6000.001280290827</v>
      </c>
      <c r="W30" s="36">
        <v>260.49259815596656</v>
      </c>
      <c r="X30" s="36">
        <v>6260.493878446793</v>
      </c>
      <c r="Y30" s="36">
        <v>0</v>
      </c>
      <c r="Z30" s="36">
        <v>0</v>
      </c>
      <c r="AA30" s="36">
        <v>247.40797424316406</v>
      </c>
      <c r="AB30" s="36">
        <v>10.741321563720703</v>
      </c>
      <c r="AC30" s="36">
        <v>258.14929004679374</v>
      </c>
      <c r="AD30" s="36">
        <v>889.2132204709454</v>
      </c>
      <c r="AE30" s="36">
        <v>0.16214231815161648</v>
      </c>
      <c r="AF30" s="36">
        <v>0</v>
      </c>
      <c r="AG30" s="36">
        <v>889.3680102713629</v>
      </c>
      <c r="AH30" s="36">
        <v>6000.001280290827</v>
      </c>
      <c r="AI30" s="56">
        <v>0.14822797008274208</v>
      </c>
      <c r="AJ30" s="36">
        <v>120.10543060302734</v>
      </c>
      <c r="AK30" s="36">
        <v>0</v>
      </c>
      <c r="AL30" s="36">
        <v>145.5086844706646</v>
      </c>
      <c r="AM30" s="36">
        <v>1154.982177734375</v>
      </c>
      <c r="AN30" s="36">
        <v>6260.493878446793</v>
      </c>
      <c r="AO30" s="56">
        <v>0.18448738753795624</v>
      </c>
    </row>
    <row r="31" spans="1:41" ht="12.75" customHeight="1">
      <c r="A31"/>
      <c r="B31"/>
      <c r="C31" s="36"/>
      <c r="D31" s="36"/>
      <c r="E31" s="36"/>
      <c r="F31" s="36"/>
      <c r="G31" s="36"/>
      <c r="H31" s="36"/>
      <c r="I31" s="36"/>
      <c r="J31" s="36"/>
      <c r="K31" s="36"/>
      <c r="L31" s="47"/>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48"/>
    </row>
    <row r="32" spans="1:41" ht="12.75" customHeight="1" thickBot="1">
      <c r="A32"/>
      <c r="B32"/>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row>
    <row r="33" spans="1:41" ht="12.75" customHeight="1" thickBot="1">
      <c r="A33" s="49" t="s">
        <v>129</v>
      </c>
      <c r="B33" s="58"/>
      <c r="C33" s="59" t="s">
        <v>101</v>
      </c>
      <c r="D33" s="50"/>
      <c r="E33" s="50"/>
      <c r="F33" s="50"/>
      <c r="G33" s="50"/>
      <c r="H33" s="50"/>
      <c r="I33" s="50"/>
      <c r="J33" s="51"/>
      <c r="K33" s="59" t="s">
        <v>45</v>
      </c>
      <c r="L33" s="50"/>
      <c r="M33" s="51"/>
      <c r="N33" s="59" t="s">
        <v>102</v>
      </c>
      <c r="O33" s="50"/>
      <c r="P33" s="50"/>
      <c r="Q33" s="50"/>
      <c r="R33" s="60" t="s">
        <v>103</v>
      </c>
      <c r="S33" s="59" t="s">
        <v>79</v>
      </c>
      <c r="T33" s="50"/>
      <c r="U33" s="50"/>
      <c r="V33" s="50"/>
      <c r="W33" s="50"/>
      <c r="X33" s="51"/>
      <c r="Y33" s="59" t="s">
        <v>80</v>
      </c>
      <c r="Z33" s="50"/>
      <c r="AA33" s="50"/>
      <c r="AB33" s="50"/>
      <c r="AC33" s="50"/>
      <c r="AD33" s="51"/>
      <c r="AE33" s="36"/>
      <c r="AF33" s="36"/>
      <c r="AG33" s="36"/>
      <c r="AH33" s="36"/>
      <c r="AI33" s="36"/>
      <c r="AJ33" s="36"/>
      <c r="AK33" s="36"/>
      <c r="AL33" s="36"/>
      <c r="AM33" s="36"/>
      <c r="AN33" s="36"/>
      <c r="AO33" s="36"/>
    </row>
    <row r="34" spans="1:41" ht="51">
      <c r="A34" s="44"/>
      <c r="B34" s="45" t="s">
        <v>51</v>
      </c>
      <c r="C34" s="46" t="s">
        <v>104</v>
      </c>
      <c r="D34" s="46" t="s">
        <v>82</v>
      </c>
      <c r="E34" s="46" t="s">
        <v>83</v>
      </c>
      <c r="F34" s="46" t="s">
        <v>84</v>
      </c>
      <c r="G34" s="46" t="s">
        <v>85</v>
      </c>
      <c r="H34" s="46" t="s">
        <v>86</v>
      </c>
      <c r="I34" s="46" t="s">
        <v>105</v>
      </c>
      <c r="J34" s="46" t="s">
        <v>106</v>
      </c>
      <c r="K34" s="46" t="s">
        <v>89</v>
      </c>
      <c r="L34" s="46" t="s">
        <v>90</v>
      </c>
      <c r="M34" s="46" t="s">
        <v>91</v>
      </c>
      <c r="N34" s="46" t="s">
        <v>46</v>
      </c>
      <c r="O34" s="46" t="s">
        <v>107</v>
      </c>
      <c r="P34" s="46" t="s">
        <v>108</v>
      </c>
      <c r="Q34" s="46" t="s">
        <v>109</v>
      </c>
      <c r="R34" s="46" t="s">
        <v>110</v>
      </c>
      <c r="S34" s="46" t="s">
        <v>92</v>
      </c>
      <c r="T34" s="46" t="s">
        <v>93</v>
      </c>
      <c r="U34" s="46" t="s">
        <v>56</v>
      </c>
      <c r="V34" s="46" t="s">
        <v>94</v>
      </c>
      <c r="W34" s="46" t="s">
        <v>95</v>
      </c>
      <c r="X34" s="46" t="s">
        <v>96</v>
      </c>
      <c r="Y34" s="46" t="s">
        <v>97</v>
      </c>
      <c r="Z34" s="46" t="s">
        <v>54</v>
      </c>
      <c r="AA34" s="46" t="s">
        <v>55</v>
      </c>
      <c r="AB34" s="46" t="s">
        <v>98</v>
      </c>
      <c r="AC34" s="46" t="s">
        <v>99</v>
      </c>
      <c r="AD34" s="46" t="s">
        <v>100</v>
      </c>
      <c r="AE34" s="36"/>
      <c r="AF34" s="36"/>
      <c r="AG34" s="36"/>
      <c r="AH34" s="36"/>
      <c r="AI34" s="36"/>
      <c r="AJ34" s="36"/>
      <c r="AK34" s="36"/>
      <c r="AL34" s="36"/>
      <c r="AM34" s="36"/>
      <c r="AN34" s="36"/>
      <c r="AO34" s="36"/>
    </row>
    <row r="35" spans="1:41" ht="12.75" customHeight="1">
      <c r="A35"/>
      <c r="B35" t="s">
        <v>183</v>
      </c>
      <c r="C35" s="36">
        <v>20</v>
      </c>
      <c r="D35" s="36">
        <v>1770</v>
      </c>
      <c r="E35" s="36">
        <v>6000</v>
      </c>
      <c r="F35" s="36">
        <v>0</v>
      </c>
      <c r="G35" s="36">
        <v>260.4925842285156</v>
      </c>
      <c r="H35" s="36"/>
      <c r="I35" s="36">
        <v>0.461</v>
      </c>
      <c r="J35" s="36">
        <v>0.008999999612569809</v>
      </c>
      <c r="K35" s="36">
        <v>1904.9624999999999</v>
      </c>
      <c r="L35" s="36">
        <v>0.0042454515600293214</v>
      </c>
      <c r="M35" s="36">
        <v>0.47171685099601746</v>
      </c>
      <c r="N35" s="36">
        <v>6000.001280290827</v>
      </c>
      <c r="O35" s="36">
        <v>0</v>
      </c>
      <c r="P35" s="36">
        <v>260.4925842285156</v>
      </c>
      <c r="Q35" s="36">
        <v>6260.49365234375</v>
      </c>
      <c r="R35" s="36">
        <v>258.1492744416717</v>
      </c>
      <c r="S35" s="36">
        <v>889.2132204709454</v>
      </c>
      <c r="T35" s="36">
        <v>0.1621423214673996</v>
      </c>
      <c r="U35" s="36">
        <v>0</v>
      </c>
      <c r="V35" s="36">
        <v>889.3680102713629</v>
      </c>
      <c r="W35" s="36">
        <v>6000.001280290827</v>
      </c>
      <c r="X35" s="56">
        <v>0.14822797008274208</v>
      </c>
      <c r="Y35" s="47">
        <v>120.10543060302734</v>
      </c>
      <c r="Z35" s="47">
        <v>0</v>
      </c>
      <c r="AA35" s="47">
        <v>145.5086844706646</v>
      </c>
      <c r="AB35" s="47">
        <v>1154.982177734375</v>
      </c>
      <c r="AC35" s="47">
        <v>6260.49365234375</v>
      </c>
      <c r="AD35" s="56">
        <v>0.18448740243911743</v>
      </c>
      <c r="AE35" s="47"/>
      <c r="AF35" s="47"/>
      <c r="AG35" s="47"/>
      <c r="AH35" s="47"/>
      <c r="AI35" s="47"/>
      <c r="AJ35" s="47"/>
      <c r="AK35" s="47"/>
      <c r="AL35" s="36"/>
      <c r="AM35" s="36"/>
      <c r="AN35" s="36"/>
      <c r="AO35" s="36"/>
    </row>
    <row r="36" spans="1:41" ht="12.75" customHeight="1">
      <c r="A36"/>
      <c r="B36" t="s">
        <v>182</v>
      </c>
      <c r="C36" s="36">
        <v>20</v>
      </c>
      <c r="D36" s="36">
        <v>1700</v>
      </c>
      <c r="E36" s="36">
        <v>6000</v>
      </c>
      <c r="F36" s="36">
        <v>0</v>
      </c>
      <c r="G36" s="36">
        <v>260.4925842285156</v>
      </c>
      <c r="H36" s="36"/>
      <c r="I36" s="36">
        <v>0.443</v>
      </c>
      <c r="J36" s="36">
        <v>0.008999999612569809</v>
      </c>
      <c r="K36" s="36">
        <v>1829.625</v>
      </c>
      <c r="L36" s="36">
        <v>0.004243231673610819</v>
      </c>
      <c r="M36" s="36">
        <v>0.4714702069759369</v>
      </c>
      <c r="N36" s="36">
        <v>6000.001280290827</v>
      </c>
      <c r="O36" s="36">
        <v>0</v>
      </c>
      <c r="P36" s="36">
        <v>260.4925842285156</v>
      </c>
      <c r="Q36" s="36">
        <v>6260.49365234375</v>
      </c>
      <c r="R36" s="36">
        <v>268.7789504480935</v>
      </c>
      <c r="S36" s="36">
        <v>867.8008369128632</v>
      </c>
      <c r="T36" s="36">
        <v>0.1620575338602066</v>
      </c>
      <c r="U36" s="36">
        <v>0</v>
      </c>
      <c r="V36" s="36">
        <v>867.955545775889</v>
      </c>
      <c r="W36" s="36">
        <v>6000.001280290827</v>
      </c>
      <c r="X36" s="56">
        <v>0.144659226761668</v>
      </c>
      <c r="Y36" s="47">
        <v>120.0426025390625</v>
      </c>
      <c r="Z36" s="47">
        <v>0</v>
      </c>
      <c r="AA36" s="47">
        <v>139.7541037288869</v>
      </c>
      <c r="AB36" s="47">
        <v>1127.752197265625</v>
      </c>
      <c r="AC36" s="47">
        <v>6260.49365234375</v>
      </c>
      <c r="AD36" s="56">
        <v>0.18013790249824524</v>
      </c>
      <c r="AE36" s="47"/>
      <c r="AF36" s="47"/>
      <c r="AG36" s="47"/>
      <c r="AH36" s="47"/>
      <c r="AI36" s="47"/>
      <c r="AJ36" s="47"/>
      <c r="AK36" s="47"/>
      <c r="AL36" s="36"/>
      <c r="AM36" s="36"/>
      <c r="AN36" s="36"/>
      <c r="AO36" s="36"/>
    </row>
    <row r="37" spans="1:41" ht="12.75" customHeight="1">
      <c r="A37"/>
      <c r="B37" t="s">
        <v>180</v>
      </c>
      <c r="C37" s="36">
        <v>20</v>
      </c>
      <c r="D37" s="36">
        <v>1540</v>
      </c>
      <c r="E37" s="36">
        <v>6000</v>
      </c>
      <c r="F37" s="36">
        <v>0</v>
      </c>
      <c r="G37" s="36">
        <v>260.4925842285156</v>
      </c>
      <c r="H37" s="36"/>
      <c r="I37" s="36">
        <v>0.401</v>
      </c>
      <c r="J37" s="36">
        <v>0.008999999612569809</v>
      </c>
      <c r="K37" s="36">
        <v>1657.425</v>
      </c>
      <c r="L37" s="36">
        <v>0.00424646840600084</v>
      </c>
      <c r="M37" s="36">
        <v>0.4718298316001892</v>
      </c>
      <c r="N37" s="36">
        <v>6000.001280290827</v>
      </c>
      <c r="O37" s="36">
        <v>0</v>
      </c>
      <c r="P37" s="36">
        <v>260.4925842285156</v>
      </c>
      <c r="Q37" s="36">
        <v>6260.49365234375</v>
      </c>
      <c r="R37" s="36">
        <v>296.7040362089344</v>
      </c>
      <c r="S37" s="36">
        <v>799.7256856125916</v>
      </c>
      <c r="T37" s="36">
        <v>0.16218115389347076</v>
      </c>
      <c r="U37" s="36">
        <v>0</v>
      </c>
      <c r="V37" s="36">
        <v>799.8805124873658</v>
      </c>
      <c r="W37" s="36">
        <v>6000.001280290827</v>
      </c>
      <c r="X37" s="56">
        <v>0.1333133903012425</v>
      </c>
      <c r="Y37" s="47">
        <v>120.13420104980469</v>
      </c>
      <c r="Z37" s="47">
        <v>0</v>
      </c>
      <c r="AA37" s="47">
        <v>126.60077631910936</v>
      </c>
      <c r="AB37" s="47">
        <v>1046.615478515625</v>
      </c>
      <c r="AC37" s="47">
        <v>6260.49365234375</v>
      </c>
      <c r="AD37" s="56">
        <v>0.16717778146266937</v>
      </c>
      <c r="AE37" s="47"/>
      <c r="AF37" s="47"/>
      <c r="AG37" s="47"/>
      <c r="AH37" s="47"/>
      <c r="AI37" s="47"/>
      <c r="AJ37" s="47"/>
      <c r="AK37" s="47"/>
      <c r="AL37" s="36"/>
      <c r="AM37" s="36"/>
      <c r="AN37" s="36"/>
      <c r="AO37" s="36"/>
    </row>
    <row r="38" spans="1:41" ht="12.75" customHeight="1">
      <c r="A38"/>
      <c r="B38" t="s">
        <v>175</v>
      </c>
      <c r="C38" s="36">
        <v>20</v>
      </c>
      <c r="D38" s="36">
        <v>1770</v>
      </c>
      <c r="E38" s="36">
        <v>6000</v>
      </c>
      <c r="F38" s="36">
        <v>0</v>
      </c>
      <c r="G38" s="36">
        <v>260.4925842285156</v>
      </c>
      <c r="H38" s="36"/>
      <c r="I38" s="36">
        <v>22.451000000000004</v>
      </c>
      <c r="J38" s="36">
        <v>0.008999999612569809</v>
      </c>
      <c r="K38" s="36">
        <v>1904.9624999999999</v>
      </c>
      <c r="L38" s="36">
        <v>8.717443183704589E-05</v>
      </c>
      <c r="M38" s="36">
        <v>0.00968604814261198</v>
      </c>
      <c r="N38" s="36">
        <v>6000.001280290827</v>
      </c>
      <c r="O38" s="36">
        <v>0</v>
      </c>
      <c r="P38" s="36">
        <v>260.4925842285156</v>
      </c>
      <c r="Q38" s="36">
        <v>6260.49365234375</v>
      </c>
      <c r="R38" s="36">
        <v>258.1492744416717</v>
      </c>
      <c r="S38" s="36">
        <v>889.2132204709454</v>
      </c>
      <c r="T38" s="36">
        <v>0.003329366445541382</v>
      </c>
      <c r="U38" s="36">
        <v>0</v>
      </c>
      <c r="V38" s="36">
        <v>889.2163988638007</v>
      </c>
      <c r="W38" s="36">
        <v>6000.001280290827</v>
      </c>
      <c r="X38" s="56">
        <v>0.1482027015202069</v>
      </c>
      <c r="Y38" s="47">
        <v>2.4661977291107178</v>
      </c>
      <c r="Z38" s="47">
        <v>0</v>
      </c>
      <c r="AA38" s="47">
        <v>145.5086844706646</v>
      </c>
      <c r="AB38" s="47">
        <v>1037.1912841796875</v>
      </c>
      <c r="AC38" s="47">
        <v>6260.49365234375</v>
      </c>
      <c r="AD38" s="56">
        <v>0.1656724512577057</v>
      </c>
      <c r="AE38" s="47"/>
      <c r="AF38" s="47"/>
      <c r="AG38" s="47"/>
      <c r="AH38" s="47"/>
      <c r="AI38" s="47"/>
      <c r="AJ38" s="47"/>
      <c r="AK38" s="47"/>
      <c r="AL38" s="36"/>
      <c r="AM38" s="36"/>
      <c r="AN38" s="36"/>
      <c r="AO38" s="36"/>
    </row>
    <row r="39" spans="1:41" ht="12.75" customHeight="1">
      <c r="A39"/>
      <c r="B39" t="s">
        <v>174</v>
      </c>
      <c r="C39" s="36">
        <v>20</v>
      </c>
      <c r="D39" s="36">
        <v>1700</v>
      </c>
      <c r="E39" s="36">
        <v>6000</v>
      </c>
      <c r="F39" s="36">
        <v>0</v>
      </c>
      <c r="G39" s="36">
        <v>260.4925842285156</v>
      </c>
      <c r="H39" s="36"/>
      <c r="I39" s="36">
        <v>21.563</v>
      </c>
      <c r="J39" s="36">
        <v>0.008999999612569809</v>
      </c>
      <c r="K39" s="36">
        <v>1829.625</v>
      </c>
      <c r="L39" s="36">
        <v>8.717486580761458E-05</v>
      </c>
      <c r="M39" s="36">
        <v>0.00968609657138586</v>
      </c>
      <c r="N39" s="36">
        <v>6000.001280290827</v>
      </c>
      <c r="O39" s="36">
        <v>0</v>
      </c>
      <c r="P39" s="36">
        <v>260.4925842285156</v>
      </c>
      <c r="Q39" s="36">
        <v>6260.49365234375</v>
      </c>
      <c r="R39" s="36">
        <v>268.7789504480935</v>
      </c>
      <c r="S39" s="36">
        <v>867.8008369128632</v>
      </c>
      <c r="T39" s="36">
        <v>0.003329383209347725</v>
      </c>
      <c r="U39" s="36">
        <v>0</v>
      </c>
      <c r="V39" s="36">
        <v>867.8040153215411</v>
      </c>
      <c r="W39" s="36">
        <v>6000.001280290827</v>
      </c>
      <c r="X39" s="56">
        <v>0.14463397169133232</v>
      </c>
      <c r="Y39" s="47">
        <v>2.466209888458252</v>
      </c>
      <c r="Z39" s="47">
        <v>0</v>
      </c>
      <c r="AA39" s="47">
        <v>139.7541037288869</v>
      </c>
      <c r="AB39" s="47">
        <v>1010.0243530273438</v>
      </c>
      <c r="AC39" s="47">
        <v>6260.49365234375</v>
      </c>
      <c r="AD39" s="56">
        <v>0.16133302450180054</v>
      </c>
      <c r="AE39" s="47"/>
      <c r="AF39" s="47"/>
      <c r="AG39" s="47"/>
      <c r="AH39" s="47"/>
      <c r="AI39" s="47"/>
      <c r="AJ39" s="47"/>
      <c r="AK39" s="47"/>
      <c r="AL39" s="36"/>
      <c r="AM39" s="36"/>
      <c r="AN39" s="36"/>
      <c r="AO39" s="36"/>
    </row>
    <row r="40" spans="1:41" ht="12.75" customHeight="1">
      <c r="A40"/>
      <c r="B40" t="s">
        <v>172</v>
      </c>
      <c r="C40" s="36">
        <v>20</v>
      </c>
      <c r="D40" s="36">
        <v>1540</v>
      </c>
      <c r="E40" s="36">
        <v>6000</v>
      </c>
      <c r="F40" s="36">
        <v>0</v>
      </c>
      <c r="G40" s="36">
        <v>260.4925842285156</v>
      </c>
      <c r="H40" s="36"/>
      <c r="I40" s="36">
        <v>19.533</v>
      </c>
      <c r="J40" s="36">
        <v>0.008999999612569809</v>
      </c>
      <c r="K40" s="36">
        <v>1657.425</v>
      </c>
      <c r="L40" s="36">
        <v>8.717728105290212E-05</v>
      </c>
      <c r="M40" s="36">
        <v>0.00968636479228735</v>
      </c>
      <c r="N40" s="36">
        <v>6000.001280290827</v>
      </c>
      <c r="O40" s="36">
        <v>0</v>
      </c>
      <c r="P40" s="36">
        <v>260.4925842285156</v>
      </c>
      <c r="Q40" s="36">
        <v>6260.49365234375</v>
      </c>
      <c r="R40" s="36">
        <v>296.7040362089344</v>
      </c>
      <c r="S40" s="36">
        <v>799.7256856125916</v>
      </c>
      <c r="T40" s="36">
        <v>0.003329475410282612</v>
      </c>
      <c r="U40" s="36">
        <v>0</v>
      </c>
      <c r="V40" s="36">
        <v>799.7288641093297</v>
      </c>
      <c r="W40" s="36">
        <v>6000.001280290827</v>
      </c>
      <c r="X40" s="56">
        <v>0.13328811557696302</v>
      </c>
      <c r="Y40" s="47">
        <v>2.466278076171875</v>
      </c>
      <c r="Z40" s="47">
        <v>0</v>
      </c>
      <c r="AA40" s="47">
        <v>126.60077631910936</v>
      </c>
      <c r="AB40" s="47">
        <v>928.7958984375</v>
      </c>
      <c r="AC40" s="47">
        <v>6260.49365234375</v>
      </c>
      <c r="AD40" s="56">
        <v>0.14835825562477112</v>
      </c>
      <c r="AE40" s="47"/>
      <c r="AF40" s="47"/>
      <c r="AG40" s="47"/>
      <c r="AH40" s="47"/>
      <c r="AI40" s="47"/>
      <c r="AJ40" s="47"/>
      <c r="AK40" s="47"/>
      <c r="AL40" s="36"/>
      <c r="AM40" s="36"/>
      <c r="AN40" s="36"/>
      <c r="AO40" s="36"/>
    </row>
    <row r="41" spans="1:41" ht="12.75" customHeight="1">
      <c r="A41"/>
      <c r="B41" t="s">
        <v>178</v>
      </c>
      <c r="C41" s="36">
        <v>20</v>
      </c>
      <c r="D41" s="36">
        <v>1320</v>
      </c>
      <c r="E41" s="36">
        <v>6000</v>
      </c>
      <c r="F41" s="36">
        <v>0</v>
      </c>
      <c r="G41" s="36">
        <v>260.4925842285156</v>
      </c>
      <c r="H41" s="36"/>
      <c r="I41" s="36">
        <v>0.344</v>
      </c>
      <c r="J41" s="36">
        <v>0.008999999612569809</v>
      </c>
      <c r="K41" s="36">
        <v>1420.65</v>
      </c>
      <c r="L41" s="36">
        <v>0.004242941438886223</v>
      </c>
      <c r="M41" s="36">
        <v>0.4714379608631134</v>
      </c>
      <c r="N41" s="36">
        <v>6000.001280290827</v>
      </c>
      <c r="O41" s="36">
        <v>0</v>
      </c>
      <c r="P41" s="36">
        <v>260.4925842285156</v>
      </c>
      <c r="Q41" s="36">
        <v>6260.49365234375</v>
      </c>
      <c r="R41" s="36">
        <v>346.15470891042344</v>
      </c>
      <c r="S41" s="36">
        <v>697.4065537818304</v>
      </c>
      <c r="T41" s="36">
        <v>0.16204644739627838</v>
      </c>
      <c r="U41" s="36">
        <v>0</v>
      </c>
      <c r="V41" s="36">
        <v>697.5612520628547</v>
      </c>
      <c r="W41" s="36">
        <v>6000.001280290827</v>
      </c>
      <c r="X41" s="56">
        <v>0.11626018386933462</v>
      </c>
      <c r="Y41" s="47">
        <v>120.03441619873047</v>
      </c>
      <c r="Z41" s="47">
        <v>0</v>
      </c>
      <c r="AA41" s="47">
        <v>108.51495113066515</v>
      </c>
      <c r="AB41" s="47">
        <v>926.110595703125</v>
      </c>
      <c r="AC41" s="47">
        <v>6260.49365234375</v>
      </c>
      <c r="AD41" s="56">
        <v>0.1479293256998062</v>
      </c>
      <c r="AE41" s="47"/>
      <c r="AF41" s="47"/>
      <c r="AG41" s="47"/>
      <c r="AH41" s="47"/>
      <c r="AI41" s="47"/>
      <c r="AJ41" s="47"/>
      <c r="AK41" s="47"/>
      <c r="AL41" s="36"/>
      <c r="AM41" s="36"/>
      <c r="AN41" s="36"/>
      <c r="AO41" s="36"/>
    </row>
    <row r="42" spans="1:41" ht="12.75" customHeight="1">
      <c r="A42"/>
      <c r="B42" t="s">
        <v>176</v>
      </c>
      <c r="C42" s="36">
        <v>20</v>
      </c>
      <c r="D42" s="36">
        <v>1210</v>
      </c>
      <c r="E42" s="36">
        <v>6000</v>
      </c>
      <c r="F42" s="36">
        <v>0</v>
      </c>
      <c r="G42" s="36">
        <v>260.4925842285156</v>
      </c>
      <c r="H42" s="36"/>
      <c r="I42" s="36">
        <v>0.315</v>
      </c>
      <c r="J42" s="36">
        <v>0.008999999612569809</v>
      </c>
      <c r="K42" s="36">
        <v>1302.2625</v>
      </c>
      <c r="L42" s="36">
        <v>0.004247431324006737</v>
      </c>
      <c r="M42" s="36">
        <v>0.47193682193756104</v>
      </c>
      <c r="N42" s="36">
        <v>6000.001280290827</v>
      </c>
      <c r="O42" s="36">
        <v>0</v>
      </c>
      <c r="P42" s="36">
        <v>260.4925842285156</v>
      </c>
      <c r="Q42" s="36">
        <v>6260.49365234375</v>
      </c>
      <c r="R42" s="36">
        <v>377.62331881137106</v>
      </c>
      <c r="S42" s="36">
        <v>640.6673603140371</v>
      </c>
      <c r="T42" s="36">
        <v>0.16221792995929718</v>
      </c>
      <c r="U42" s="36">
        <v>0</v>
      </c>
      <c r="V42" s="36">
        <v>640.822222296946</v>
      </c>
      <c r="W42" s="36">
        <v>6000.001280290827</v>
      </c>
      <c r="X42" s="56">
        <v>0.10680368092619552</v>
      </c>
      <c r="Y42" s="47">
        <v>120.16143798828125</v>
      </c>
      <c r="Z42" s="47">
        <v>0</v>
      </c>
      <c r="AA42" s="47">
        <v>99.47203853644304</v>
      </c>
      <c r="AB42" s="47">
        <v>860.4556884765625</v>
      </c>
      <c r="AC42" s="47">
        <v>6260.49365234375</v>
      </c>
      <c r="AD42" s="56">
        <v>0.13744214177131653</v>
      </c>
      <c r="AE42" s="47"/>
      <c r="AF42" s="47"/>
      <c r="AG42" s="47"/>
      <c r="AH42" s="47"/>
      <c r="AI42" s="47"/>
      <c r="AJ42" s="47"/>
      <c r="AK42" s="47"/>
      <c r="AL42" s="36"/>
      <c r="AM42" s="36"/>
      <c r="AN42" s="36"/>
      <c r="AO42" s="36"/>
    </row>
    <row r="43" spans="1:41" ht="12.75" customHeight="1">
      <c r="A43"/>
      <c r="B43" t="s">
        <v>170</v>
      </c>
      <c r="C43" s="36">
        <v>20</v>
      </c>
      <c r="D43" s="36">
        <v>1320</v>
      </c>
      <c r="E43" s="36">
        <v>6000</v>
      </c>
      <c r="F43" s="36">
        <v>0</v>
      </c>
      <c r="G43" s="36">
        <v>260.4925842285156</v>
      </c>
      <c r="H43" s="36"/>
      <c r="I43" s="36">
        <v>16.743</v>
      </c>
      <c r="J43" s="36">
        <v>0.008999999612569809</v>
      </c>
      <c r="K43" s="36">
        <v>1420.65</v>
      </c>
      <c r="L43" s="36">
        <v>8.717504957157382E-05</v>
      </c>
      <c r="M43" s="36">
        <v>0.009686117060482502</v>
      </c>
      <c r="N43" s="36">
        <v>6000.001280290827</v>
      </c>
      <c r="O43" s="36">
        <v>0</v>
      </c>
      <c r="P43" s="36">
        <v>260.4925842285156</v>
      </c>
      <c r="Q43" s="36">
        <v>6260.49365234375</v>
      </c>
      <c r="R43" s="36">
        <v>346.15470891042344</v>
      </c>
      <c r="S43" s="36">
        <v>697.4065537818304</v>
      </c>
      <c r="T43" s="36">
        <v>0.0033293901942670345</v>
      </c>
      <c r="U43" s="36">
        <v>0</v>
      </c>
      <c r="V43" s="36">
        <v>697.4097321972083</v>
      </c>
      <c r="W43" s="36">
        <v>6000.001280290827</v>
      </c>
      <c r="X43" s="56">
        <v>0.11623493056378216</v>
      </c>
      <c r="Y43" s="47">
        <v>2.466214656829834</v>
      </c>
      <c r="Z43" s="47">
        <v>0</v>
      </c>
      <c r="AA43" s="47">
        <v>108.51495113066515</v>
      </c>
      <c r="AB43" s="47">
        <v>808.390869140625</v>
      </c>
      <c r="AC43" s="47">
        <v>6260.49365234375</v>
      </c>
      <c r="AD43" s="56">
        <v>0.12912574410438538</v>
      </c>
      <c r="AE43" s="47"/>
      <c r="AF43" s="47"/>
      <c r="AG43" s="47"/>
      <c r="AH43" s="47"/>
      <c r="AI43" s="47"/>
      <c r="AJ43" s="47"/>
      <c r="AK43" s="47"/>
      <c r="AL43" s="36"/>
      <c r="AM43" s="36"/>
      <c r="AN43" s="36"/>
      <c r="AO43" s="36"/>
    </row>
    <row r="44" spans="1:41" ht="12.75" customHeight="1">
      <c r="A44"/>
      <c r="B44" t="s">
        <v>168</v>
      </c>
      <c r="C44" s="36">
        <v>20</v>
      </c>
      <c r="D44" s="36">
        <v>1210</v>
      </c>
      <c r="E44" s="36">
        <v>6000</v>
      </c>
      <c r="F44" s="36">
        <v>0</v>
      </c>
      <c r="G44" s="36">
        <v>260.4925842285156</v>
      </c>
      <c r="H44" s="36"/>
      <c r="I44" s="36">
        <v>15.348</v>
      </c>
      <c r="J44" s="36">
        <v>0.008999999612569809</v>
      </c>
      <c r="K44" s="36">
        <v>1302.2625</v>
      </c>
      <c r="L44" s="36">
        <v>8.717362959747995E-05</v>
      </c>
      <c r="M44" s="36">
        <v>0.009685959666967392</v>
      </c>
      <c r="N44" s="36">
        <v>6000.001280290827</v>
      </c>
      <c r="O44" s="36">
        <v>0</v>
      </c>
      <c r="P44" s="36">
        <v>260.4925842285156</v>
      </c>
      <c r="Q44" s="36">
        <v>6260.49365234375</v>
      </c>
      <c r="R44" s="36">
        <v>377.62331881137106</v>
      </c>
      <c r="S44" s="36">
        <v>640.6673603140371</v>
      </c>
      <c r="T44" s="36">
        <v>0.003329335944727063</v>
      </c>
      <c r="U44" s="36">
        <v>0</v>
      </c>
      <c r="V44" s="36">
        <v>640.6705386776425</v>
      </c>
      <c r="W44" s="36">
        <v>6000.001280290827</v>
      </c>
      <c r="X44" s="56">
        <v>0.10677840032837269</v>
      </c>
      <c r="Y44" s="47">
        <v>2.466175079345703</v>
      </c>
      <c r="Z44" s="47">
        <v>0</v>
      </c>
      <c r="AA44" s="47">
        <v>99.47203853644304</v>
      </c>
      <c r="AB44" s="47">
        <v>742.6087646484375</v>
      </c>
      <c r="AC44" s="47">
        <v>6260.49365234375</v>
      </c>
      <c r="AD44" s="56">
        <v>0.11861824244260788</v>
      </c>
      <c r="AE44" s="47"/>
      <c r="AF44" s="47"/>
      <c r="AG44" s="47"/>
      <c r="AH44" s="47"/>
      <c r="AI44" s="47"/>
      <c r="AJ44" s="47"/>
      <c r="AK44" s="47"/>
      <c r="AL44" s="36"/>
      <c r="AM44" s="36"/>
      <c r="AN44" s="36"/>
      <c r="AO44" s="36"/>
    </row>
    <row r="45" spans="1:41" ht="12.75" customHeight="1">
      <c r="A45"/>
      <c r="B45"/>
      <c r="C45" s="36"/>
      <c r="D45" s="36"/>
      <c r="E45" s="36"/>
      <c r="F45" s="36"/>
      <c r="G45" s="36"/>
      <c r="H45" s="36"/>
      <c r="I45" s="36"/>
      <c r="J45" s="36"/>
      <c r="K45" s="36"/>
      <c r="L45" s="36"/>
      <c r="M45" s="36"/>
      <c r="N45" s="36"/>
      <c r="O45" s="36"/>
      <c r="P45" s="36"/>
      <c r="Q45" s="36"/>
      <c r="R45" s="36"/>
      <c r="S45" s="36"/>
      <c r="T45" s="36"/>
      <c r="U45" s="36"/>
      <c r="V45" s="36"/>
      <c r="W45" s="36"/>
      <c r="X45" s="47"/>
      <c r="Y45" s="47"/>
      <c r="Z45" s="47"/>
      <c r="AA45" s="47"/>
      <c r="AB45" s="47"/>
      <c r="AC45" s="47"/>
      <c r="AD45" s="47"/>
      <c r="AE45" s="47"/>
      <c r="AF45" s="47"/>
      <c r="AG45" s="47"/>
      <c r="AH45" s="47"/>
      <c r="AI45" s="47"/>
      <c r="AJ45" s="47"/>
      <c r="AK45" s="47"/>
      <c r="AL45" s="36"/>
      <c r="AM45" s="36"/>
      <c r="AN45" s="36"/>
      <c r="AO45" s="36"/>
    </row>
    <row r="46" spans="1:41" ht="12.75" customHeight="1" thickBot="1">
      <c r="A46"/>
      <c r="B4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row>
    <row r="47" spans="1:41" ht="12.75" customHeight="1" thickBot="1">
      <c r="A47" s="52" t="s">
        <v>62</v>
      </c>
      <c r="B47" s="53"/>
      <c r="C47" s="54"/>
      <c r="D47" s="54"/>
      <c r="E47" s="54"/>
      <c r="F47" s="54"/>
      <c r="G47" s="54"/>
      <c r="H47" s="54"/>
      <c r="I47" s="54"/>
      <c r="J47" s="54"/>
      <c r="K47" s="55"/>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row>
    <row r="48" spans="1:41" ht="25.5">
      <c r="A48" s="44"/>
      <c r="B48" s="45" t="s">
        <v>63</v>
      </c>
      <c r="C48" s="46" t="s">
        <v>59</v>
      </c>
      <c r="D48" s="46" t="s">
        <v>60</v>
      </c>
      <c r="E48" s="46" t="s">
        <v>64</v>
      </c>
      <c r="F48" s="46" t="s">
        <v>65</v>
      </c>
      <c r="G48" s="46" t="s">
        <v>66</v>
      </c>
      <c r="H48" s="46" t="s">
        <v>67</v>
      </c>
      <c r="I48" s="46" t="s">
        <v>61</v>
      </c>
      <c r="J48" s="46" t="s">
        <v>50</v>
      </c>
      <c r="K48" s="46" t="s">
        <v>58</v>
      </c>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row>
    <row r="49" spans="1:41" ht="12.75" customHeight="1">
      <c r="A49"/>
      <c r="B49" t="s">
        <v>68</v>
      </c>
      <c r="C49" s="36">
        <v>0</v>
      </c>
      <c r="D49" s="36">
        <v>0</v>
      </c>
      <c r="E49" s="36">
        <v>0</v>
      </c>
      <c r="F49" s="36">
        <v>0</v>
      </c>
      <c r="G49" s="36">
        <v>0</v>
      </c>
      <c r="H49" s="36">
        <v>0</v>
      </c>
      <c r="I49" s="36">
        <v>0</v>
      </c>
      <c r="J49" s="36">
        <v>0</v>
      </c>
      <c r="K49" s="56">
        <v>0</v>
      </c>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row>
    <row r="50" spans="1:41" ht="12.75" customHeight="1">
      <c r="A50"/>
      <c r="B50" t="s">
        <v>69</v>
      </c>
      <c r="C50" s="36">
        <v>0</v>
      </c>
      <c r="D50" s="36">
        <v>0</v>
      </c>
      <c r="E50" s="36">
        <v>0</v>
      </c>
      <c r="F50" s="36">
        <v>0</v>
      </c>
      <c r="G50" s="36">
        <v>0</v>
      </c>
      <c r="H50" s="36">
        <v>0</v>
      </c>
      <c r="I50" s="36">
        <v>0</v>
      </c>
      <c r="J50" s="36">
        <v>7789.627314184535</v>
      </c>
      <c r="K50" s="56">
        <v>0</v>
      </c>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row>
    <row r="51" spans="1:41" ht="12.75" customHeight="1">
      <c r="A51"/>
      <c r="B51" t="s">
        <v>70</v>
      </c>
      <c r="C51" s="36">
        <v>3.9566229115265132</v>
      </c>
      <c r="D51" s="36">
        <v>4379.3349609375</v>
      </c>
      <c r="E51" s="36">
        <v>4197.114579457895</v>
      </c>
      <c r="F51" s="36">
        <v>839.4229158915791</v>
      </c>
      <c r="G51" s="36">
        <v>5218.757876829079</v>
      </c>
      <c r="H51" s="36">
        <v>11554379</v>
      </c>
      <c r="I51" s="36">
        <v>103607.51500279737</v>
      </c>
      <c r="J51" s="36">
        <v>1.8911791136003764</v>
      </c>
      <c r="K51" s="56">
        <v>0.00036238107960460855</v>
      </c>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row>
    <row r="52" spans="1:41" ht="12.75" customHeight="1">
      <c r="A52"/>
      <c r="B52" t="s">
        <v>71</v>
      </c>
      <c r="C52" s="36">
        <v>0</v>
      </c>
      <c r="D52" s="36">
        <v>0</v>
      </c>
      <c r="E52" s="36">
        <v>0</v>
      </c>
      <c r="F52" s="36">
        <v>0</v>
      </c>
      <c r="G52" s="36">
        <v>0</v>
      </c>
      <c r="H52" s="36">
        <v>0</v>
      </c>
      <c r="I52" s="36">
        <v>0</v>
      </c>
      <c r="J52" s="36">
        <v>0</v>
      </c>
      <c r="K52" s="56">
        <v>0</v>
      </c>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row>
    <row r="53" spans="1:41" ht="12.75" customHeight="1">
      <c r="A53"/>
      <c r="B53" t="s">
        <v>72</v>
      </c>
      <c r="C53" s="36">
        <v>0</v>
      </c>
      <c r="D53" s="36">
        <v>0</v>
      </c>
      <c r="E53" s="36">
        <v>0</v>
      </c>
      <c r="F53" s="36">
        <v>0</v>
      </c>
      <c r="G53" s="36">
        <v>0</v>
      </c>
      <c r="H53" s="36">
        <v>0</v>
      </c>
      <c r="I53" s="36">
        <v>0</v>
      </c>
      <c r="J53" s="36">
        <v>0</v>
      </c>
      <c r="K53" s="57">
        <v>0</v>
      </c>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row>
    <row r="54" spans="1:41" ht="12.75" customHeight="1">
      <c r="A54"/>
      <c r="B54" t="s">
        <v>73</v>
      </c>
      <c r="C54" s="36">
        <v>0</v>
      </c>
      <c r="D54" s="36">
        <v>0</v>
      </c>
      <c r="E54" s="36">
        <v>0</v>
      </c>
      <c r="F54" s="36">
        <v>0</v>
      </c>
      <c r="G54" s="36">
        <v>0</v>
      </c>
      <c r="H54" s="36">
        <v>0</v>
      </c>
      <c r="I54" s="36">
        <v>0</v>
      </c>
      <c r="J54" s="36">
        <v>0</v>
      </c>
      <c r="K54" s="57">
        <v>0</v>
      </c>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row>
    <row r="55" spans="1:41" ht="12.75" customHeight="1">
      <c r="A55"/>
      <c r="B55" t="s">
        <v>74</v>
      </c>
      <c r="C55" s="36">
        <v>0</v>
      </c>
      <c r="D55" s="36">
        <v>0</v>
      </c>
      <c r="E55" s="36">
        <v>0</v>
      </c>
      <c r="F55" s="36">
        <v>0</v>
      </c>
      <c r="G55" s="36">
        <v>0</v>
      </c>
      <c r="H55" s="36">
        <v>0</v>
      </c>
      <c r="I55" s="36">
        <v>0</v>
      </c>
      <c r="J55" s="36">
        <v>0</v>
      </c>
      <c r="K55" s="57">
        <v>0</v>
      </c>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row>
    <row r="56" spans="1:41" ht="12.75" customHeight="1">
      <c r="A56"/>
      <c r="B56" t="s">
        <v>75</v>
      </c>
      <c r="C56" s="36">
        <v>0</v>
      </c>
      <c r="D56" s="36">
        <v>0</v>
      </c>
      <c r="E56" s="36">
        <v>0</v>
      </c>
      <c r="F56" s="36">
        <v>0</v>
      </c>
      <c r="G56" s="36">
        <v>0</v>
      </c>
      <c r="H56" s="36">
        <v>0</v>
      </c>
      <c r="I56" s="36">
        <v>0</v>
      </c>
      <c r="J56" s="36">
        <v>0</v>
      </c>
      <c r="K56" s="57">
        <v>0</v>
      </c>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row>
    <row r="57" spans="1:41" ht="12.75" customHeight="1">
      <c r="A57"/>
      <c r="B57" t="s">
        <v>76</v>
      </c>
      <c r="C57" s="36">
        <v>0</v>
      </c>
      <c r="D57" s="36">
        <v>0</v>
      </c>
      <c r="E57" s="36">
        <v>0</v>
      </c>
      <c r="F57" s="36">
        <v>0</v>
      </c>
      <c r="G57" s="36">
        <v>0</v>
      </c>
      <c r="H57" s="36">
        <v>0</v>
      </c>
      <c r="I57" s="36">
        <v>0</v>
      </c>
      <c r="J57" s="36">
        <v>0</v>
      </c>
      <c r="K57" s="57">
        <v>0</v>
      </c>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row>
    <row r="58" spans="1:41" ht="12.75" customHeight="1">
      <c r="A58"/>
      <c r="B58" t="s">
        <v>77</v>
      </c>
      <c r="C58" s="36">
        <v>16229.85</v>
      </c>
      <c r="D58" s="36">
        <v>62604.938784467944</v>
      </c>
      <c r="E58" s="36">
        <v>60000</v>
      </c>
      <c r="F58" s="36">
        <v>12000</v>
      </c>
      <c r="G58" s="36">
        <v>74604.93878446794</v>
      </c>
      <c r="H58" s="36">
        <v>40267.734375</v>
      </c>
      <c r="I58" s="36">
        <v>361.07867736027356</v>
      </c>
      <c r="J58" s="36">
        <v>7789.627314184535</v>
      </c>
      <c r="K58" s="57">
        <v>0.10441168428123238</v>
      </c>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row>
    <row r="59" spans="1:41" ht="12.75" customHeight="1">
      <c r="A59"/>
      <c r="B59"/>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row>
    <row r="60" spans="1:41" ht="12.75" customHeight="1">
      <c r="A60"/>
      <c r="B60"/>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row>
    <row r="61" spans="1:41" ht="12.75" customHeight="1">
      <c r="A61"/>
      <c r="B61"/>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row>
    <row r="62" spans="1:41" ht="12.75" customHeight="1">
      <c r="A62"/>
      <c r="B62"/>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row>
    <row r="63" spans="1:41" ht="12.75" customHeight="1">
      <c r="A63"/>
      <c r="B63"/>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row>
    <row r="64" spans="1:41" ht="12.75" customHeight="1">
      <c r="A64"/>
      <c r="B64"/>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row>
    <row r="65" spans="1:41" ht="12.75" customHeight="1">
      <c r="A65"/>
      <c r="B6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row>
    <row r="66" spans="1:41" ht="12.75" customHeight="1">
      <c r="A66"/>
      <c r="B6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row>
    <row r="67" spans="1:41" ht="12.75" customHeight="1">
      <c r="A67"/>
      <c r="B67"/>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row>
    <row r="68" spans="1:41" ht="12.75" customHeight="1">
      <c r="A68"/>
      <c r="B68"/>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row>
    <row r="69" spans="1:41" ht="12.75" customHeight="1">
      <c r="A69"/>
      <c r="B69"/>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row>
    <row r="70" spans="1:41" ht="12.75" customHeight="1">
      <c r="A70"/>
      <c r="B70"/>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row>
    <row r="71" spans="1:41" ht="12.75" customHeight="1">
      <c r="A71"/>
      <c r="B71"/>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row>
    <row r="72" spans="1:41" ht="12.75" customHeight="1">
      <c r="A72"/>
      <c r="B72"/>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row>
    <row r="73" spans="1:41" ht="12.75" customHeight="1">
      <c r="A73"/>
      <c r="B73"/>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row>
    <row r="74" spans="1:41" ht="12.75" customHeight="1">
      <c r="A74"/>
      <c r="B74"/>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row>
    <row r="75" spans="1:41" ht="12.75" customHeight="1">
      <c r="A75"/>
      <c r="B75"/>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row>
    <row r="76" spans="1:41" ht="12.75" customHeight="1">
      <c r="A76"/>
      <c r="B7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row>
    <row r="77" spans="1:41" ht="12.75" customHeight="1">
      <c r="A77"/>
      <c r="B77"/>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row>
    <row r="78" spans="1:41" ht="12.75" customHeight="1">
      <c r="A78"/>
      <c r="B78"/>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row>
    <row r="79" spans="1:41" ht="12.75" customHeight="1">
      <c r="A79"/>
      <c r="B79"/>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row>
    <row r="80" spans="1:41" ht="12.75" customHeight="1">
      <c r="A80"/>
      <c r="B80"/>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row>
    <row r="81" spans="1:41" ht="12.75" customHeight="1">
      <c r="A81"/>
      <c r="B81"/>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row>
    <row r="82" spans="1:41" ht="12.75" customHeight="1">
      <c r="A82"/>
      <c r="B82"/>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row>
    <row r="83" spans="1:41" ht="12.75" customHeight="1">
      <c r="A83"/>
      <c r="B83"/>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row>
    <row r="84" spans="1:41" ht="12.75" customHeight="1">
      <c r="A84"/>
      <c r="B84"/>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row>
    <row r="85" spans="1:41" ht="12.75" customHeight="1">
      <c r="A85"/>
      <c r="B85"/>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row>
    <row r="86" spans="1:41" ht="12.75" customHeight="1">
      <c r="A86"/>
      <c r="B8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row>
    <row r="87" spans="1:41" ht="12.75" customHeight="1">
      <c r="A87"/>
      <c r="B87"/>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row>
    <row r="88" spans="1:41" ht="12.75" customHeight="1">
      <c r="A88"/>
      <c r="B88"/>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row>
    <row r="89" spans="1:41" ht="12.75" customHeight="1">
      <c r="A89"/>
      <c r="B89"/>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row>
    <row r="90" spans="1:41" ht="12.75" customHeight="1">
      <c r="A90"/>
      <c r="B90"/>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row>
    <row r="91" spans="1:41" ht="12.75" customHeight="1">
      <c r="A91"/>
      <c r="B91"/>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row>
    <row r="92" spans="1:41" ht="12.75" customHeight="1">
      <c r="A92"/>
      <c r="B92"/>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row>
    <row r="93" spans="1:41" ht="12.75" customHeight="1">
      <c r="A93"/>
      <c r="B93"/>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row>
    <row r="94" spans="1:41" ht="12.75" customHeight="1">
      <c r="A94"/>
      <c r="B94"/>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row>
    <row r="95" spans="1:41" ht="12.75" customHeight="1">
      <c r="A95"/>
      <c r="B95"/>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row>
    <row r="96" spans="1:41" ht="12.75" customHeight="1">
      <c r="A96"/>
      <c r="B9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row>
    <row r="97" spans="1:41" ht="12.75" customHeight="1">
      <c r="A97"/>
      <c r="B97"/>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row>
    <row r="98" spans="1:41" ht="12.75" customHeight="1">
      <c r="A98"/>
      <c r="B98"/>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row>
    <row r="99" spans="1:41" ht="12.75" customHeight="1">
      <c r="A99"/>
      <c r="B99"/>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row>
    <row r="100" spans="1:41" ht="12.75" customHeight="1">
      <c r="A100"/>
      <c r="B100"/>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row>
    <row r="101" spans="1:41" ht="12.75" customHeight="1">
      <c r="A101"/>
      <c r="B101"/>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row>
    <row r="102" spans="1:41" ht="12.75" customHeight="1">
      <c r="A102"/>
      <c r="B102"/>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row>
    <row r="103" spans="1:41" ht="12.75" customHeight="1">
      <c r="A103"/>
      <c r="B103"/>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row>
    <row r="104" spans="1:41" ht="12.75" customHeight="1">
      <c r="A104"/>
      <c r="B104"/>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row>
    <row r="105" spans="1:41" ht="12.75" customHeight="1">
      <c r="A105"/>
      <c r="B105"/>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row>
    <row r="106" spans="1:41" ht="12.75" customHeight="1">
      <c r="A106"/>
      <c r="B10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row>
    <row r="107" spans="1:41" ht="12.75" customHeight="1">
      <c r="A107"/>
      <c r="B107"/>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row>
    <row r="108" spans="1:41" ht="12.75" customHeight="1">
      <c r="A108"/>
      <c r="B108"/>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row>
    <row r="109" spans="1:41" ht="12.75" customHeight="1">
      <c r="A109"/>
      <c r="B109"/>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row>
    <row r="110" spans="1:41" ht="12.75" customHeight="1">
      <c r="A110"/>
      <c r="B110"/>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row>
    <row r="111" spans="1:41" ht="12.75" customHeight="1">
      <c r="A111"/>
      <c r="B111"/>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row>
    <row r="112" spans="1:41" ht="12.75" customHeight="1">
      <c r="A112"/>
      <c r="B112"/>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row>
    <row r="113" spans="1:41" ht="12.75" customHeight="1">
      <c r="A113"/>
      <c r="B113"/>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row>
    <row r="114" spans="1:41" ht="12.75" customHeight="1">
      <c r="A114"/>
      <c r="B114"/>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row>
    <row r="115" spans="1:41" ht="12.75" customHeight="1">
      <c r="A115"/>
      <c r="B115"/>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row>
    <row r="116" spans="1:41" ht="12.75" customHeight="1">
      <c r="A116"/>
      <c r="B11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row>
    <row r="117" spans="1:41" ht="12.75" customHeight="1">
      <c r="A117"/>
      <c r="B117"/>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row>
    <row r="118" spans="1:41" ht="12.75" customHeight="1">
      <c r="A118"/>
      <c r="B118"/>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row>
    <row r="119" spans="1:41" ht="12.75" customHeight="1">
      <c r="A119"/>
      <c r="B119"/>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row>
    <row r="120" spans="1:41" ht="12.75" customHeight="1">
      <c r="A120"/>
      <c r="B120"/>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row>
    <row r="121" spans="1:41" ht="12.75" customHeight="1">
      <c r="A121"/>
      <c r="B121"/>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row>
    <row r="122" spans="1:41" ht="12.75" customHeight="1">
      <c r="A122"/>
      <c r="B122"/>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row>
    <row r="123" spans="1:41" ht="12.75" customHeight="1">
      <c r="A123"/>
      <c r="B123"/>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row>
    <row r="124" spans="1:41" ht="12.75" customHeight="1">
      <c r="A124"/>
      <c r="B124"/>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row>
    <row r="125" spans="1:41" ht="12.75" customHeight="1">
      <c r="A125"/>
      <c r="B125"/>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row>
    <row r="126" spans="1:41" ht="12.75" customHeight="1">
      <c r="A126"/>
      <c r="B12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row>
    <row r="127" spans="1:41" ht="12.75" customHeight="1">
      <c r="A127"/>
      <c r="B127"/>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row>
    <row r="128" spans="1:41" ht="12.75" customHeight="1">
      <c r="A128"/>
      <c r="B128"/>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row>
    <row r="129" spans="1:41" ht="12.75" customHeight="1">
      <c r="A129"/>
      <c r="B129"/>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row>
    <row r="130" spans="1:41" ht="12.75" customHeight="1">
      <c r="A130"/>
      <c r="B130"/>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row>
    <row r="131" spans="1:41" ht="12.75" customHeight="1">
      <c r="A131"/>
      <c r="B131"/>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row>
    <row r="132" spans="1:41" ht="12.75" customHeight="1">
      <c r="A132"/>
      <c r="B132"/>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row>
    <row r="133" spans="1:41" ht="12.75" customHeight="1">
      <c r="A133"/>
      <c r="B133"/>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row>
    <row r="134" spans="1:41" ht="12.75" customHeight="1">
      <c r="A134"/>
      <c r="B134"/>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row>
    <row r="135" spans="1:41" ht="12.75" customHeight="1">
      <c r="A135"/>
      <c r="B135"/>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row>
    <row r="136" spans="1:41" ht="12.75" customHeight="1">
      <c r="A136"/>
      <c r="B1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row>
    <row r="137" spans="1:41" ht="12.75" customHeight="1">
      <c r="A137"/>
      <c r="B137"/>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row>
    <row r="138" spans="1:41" ht="12.75" customHeight="1">
      <c r="A138"/>
      <c r="B138"/>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row>
    <row r="139" spans="1:41" ht="12.75" customHeight="1">
      <c r="A139"/>
      <c r="B139"/>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row>
    <row r="140" spans="1:41" ht="12.75" customHeight="1">
      <c r="A140"/>
      <c r="B140"/>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row>
    <row r="141" spans="1:41" ht="12.75" customHeight="1">
      <c r="A141"/>
      <c r="B141"/>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row>
    <row r="142" spans="1:41" ht="12.75" customHeight="1">
      <c r="A142"/>
      <c r="B142"/>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row>
    <row r="143" spans="1:41" ht="12.75" customHeight="1">
      <c r="A143"/>
      <c r="B143"/>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row>
    <row r="144" spans="1:41" ht="12.75" customHeight="1">
      <c r="A144"/>
      <c r="B144"/>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row>
    <row r="145" spans="1:41" ht="12.75" customHeight="1">
      <c r="A145"/>
      <c r="B145"/>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row>
    <row r="146" spans="1:41" ht="12.75" customHeight="1">
      <c r="A146"/>
      <c r="B14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row>
    <row r="147" spans="1:41" ht="12.75" customHeight="1">
      <c r="A147"/>
      <c r="B147"/>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row>
    <row r="148" spans="1:41" ht="12.75" customHeight="1">
      <c r="A148"/>
      <c r="B148"/>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row>
    <row r="149" spans="1:41" ht="12.75" customHeight="1">
      <c r="A149"/>
      <c r="B149"/>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row>
    <row r="150" spans="1:41" ht="12.75" customHeight="1">
      <c r="A150"/>
      <c r="B150"/>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row>
    <row r="151" spans="1:41" ht="12.75" customHeight="1">
      <c r="A151"/>
      <c r="B151"/>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row>
    <row r="152" spans="1:41" ht="12.75" customHeight="1">
      <c r="A152"/>
      <c r="B152"/>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row>
    <row r="153" spans="1:41" ht="12.75" customHeight="1">
      <c r="A153"/>
      <c r="B153"/>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row>
    <row r="154" spans="1:41" ht="12.75" customHeight="1">
      <c r="A154"/>
      <c r="B154"/>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row>
    <row r="155" spans="1:41" ht="12.75" customHeight="1">
      <c r="A155"/>
      <c r="B155"/>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row>
    <row r="156" spans="1:41" ht="12.75" customHeight="1">
      <c r="A156"/>
      <c r="B15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row>
    <row r="157" spans="1:41" ht="12.75" customHeight="1">
      <c r="A157"/>
      <c r="B157"/>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row>
    <row r="158" spans="1:41" ht="12.75" customHeight="1">
      <c r="A158"/>
      <c r="B158"/>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row>
    <row r="159" spans="1:41" ht="12.75" customHeight="1">
      <c r="A159"/>
      <c r="B159"/>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row>
    <row r="160" spans="1:41" ht="12.75" customHeight="1">
      <c r="A160"/>
      <c r="B160"/>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row>
    <row r="161" spans="1:41" ht="12.75" customHeight="1">
      <c r="A161"/>
      <c r="B161"/>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row>
    <row r="162" spans="1:41" ht="12.75" customHeight="1">
      <c r="A162"/>
      <c r="B162"/>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row>
    <row r="163" spans="1:41" ht="12.75" customHeight="1">
      <c r="A163"/>
      <c r="B163"/>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row>
    <row r="164" spans="1:41" ht="12.75" customHeight="1">
      <c r="A164"/>
      <c r="B164"/>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row>
    <row r="165" spans="1:41" ht="12.75" customHeight="1">
      <c r="A165"/>
      <c r="B165"/>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row>
    <row r="166" spans="1:41" ht="12.75" customHeight="1">
      <c r="A166"/>
      <c r="B16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row>
    <row r="167" spans="1:41" ht="12.75" customHeight="1">
      <c r="A167"/>
      <c r="B167"/>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row>
    <row r="168" spans="1:41" ht="12.75" customHeight="1">
      <c r="A168"/>
      <c r="B168"/>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row>
    <row r="169" spans="1:41" ht="12.75" customHeight="1">
      <c r="A169"/>
      <c r="B169"/>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row>
    <row r="170" spans="1:41" ht="12.75" customHeight="1">
      <c r="A170"/>
      <c r="B170"/>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row>
    <row r="171" spans="1:41" ht="12.75" customHeight="1">
      <c r="A171"/>
      <c r="B171"/>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row>
    <row r="172" spans="1:41" ht="12.75" customHeight="1">
      <c r="A172"/>
      <c r="B172"/>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row>
    <row r="173" spans="1:41" ht="12.75" customHeight="1">
      <c r="A173"/>
      <c r="B173"/>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row>
    <row r="174" spans="1:41" ht="12.75" customHeight="1">
      <c r="A174"/>
      <c r="B17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row>
    <row r="175" spans="1:41" ht="12.75" customHeight="1">
      <c r="A175"/>
      <c r="B175"/>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row>
    <row r="176" spans="1:41" ht="12.75" customHeight="1">
      <c r="A176"/>
      <c r="B17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row>
    <row r="177" spans="1:41" ht="12.75" customHeight="1">
      <c r="A177"/>
      <c r="B177"/>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row>
    <row r="178" spans="1:41" ht="12.75" customHeight="1">
      <c r="A178"/>
      <c r="B178"/>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row>
    <row r="179" spans="1:41" ht="12.75" customHeight="1">
      <c r="A179"/>
      <c r="B179"/>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row>
    <row r="180" spans="1:41" ht="12.75" customHeight="1">
      <c r="A180"/>
      <c r="B180"/>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row>
    <row r="181" spans="1:41" ht="12.75" customHeight="1">
      <c r="A181"/>
      <c r="B181"/>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row>
    <row r="182" spans="1:41" ht="12.75" customHeight="1">
      <c r="A182"/>
      <c r="B182"/>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row>
    <row r="183" spans="1:41" ht="12.75" customHeight="1">
      <c r="A183"/>
      <c r="B183"/>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row>
    <row r="184" spans="1:41" ht="12.75" customHeight="1">
      <c r="A184"/>
      <c r="B18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row>
    <row r="185" spans="1:41" ht="12.75" customHeight="1">
      <c r="A185"/>
      <c r="B185"/>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row>
    <row r="186" spans="1:41" ht="12.75" customHeight="1">
      <c r="A186"/>
      <c r="B18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row>
    <row r="187" spans="1:41" ht="12.75" customHeight="1">
      <c r="A187"/>
      <c r="B187"/>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row>
    <row r="188" spans="1:41" ht="12.75" customHeight="1">
      <c r="A188"/>
      <c r="B188"/>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row>
    <row r="189" spans="1:41" ht="12.75" customHeight="1">
      <c r="A189"/>
      <c r="B189"/>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row>
    <row r="190" spans="1:41" ht="12.75" customHeight="1">
      <c r="A190"/>
      <c r="B190"/>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row>
    <row r="191" spans="1:41" ht="12.75" customHeight="1">
      <c r="A191"/>
      <c r="B191"/>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row>
    <row r="192" spans="1:41" ht="12.75" customHeight="1">
      <c r="A192"/>
      <c r="B192"/>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row>
    <row r="193" spans="1:41" ht="12.75" customHeight="1">
      <c r="A193"/>
      <c r="B193"/>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row>
    <row r="194" spans="1:41" ht="12.75" customHeight="1">
      <c r="A194"/>
      <c r="B194"/>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row>
    <row r="195" spans="1:41" ht="12.75" customHeight="1">
      <c r="A195"/>
      <c r="B195"/>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row>
    <row r="196" spans="1:41" ht="12.75" customHeight="1">
      <c r="A196"/>
      <c r="B19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row>
    <row r="197" spans="1:41" ht="12.75" customHeight="1">
      <c r="A197"/>
      <c r="B197"/>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row>
    <row r="198" spans="1:41" ht="12.75" customHeight="1">
      <c r="A198"/>
      <c r="B198"/>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row>
    <row r="199" spans="1:41" ht="12.75" customHeight="1">
      <c r="A199"/>
      <c r="B199"/>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row>
    <row r="200" spans="1:41" ht="12.75" customHeight="1">
      <c r="A200"/>
      <c r="B200"/>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row>
    <row r="201" spans="1:41" ht="12.75" customHeight="1">
      <c r="A201"/>
      <c r="B201"/>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row>
    <row r="202" spans="1:41" ht="12.75" customHeight="1">
      <c r="A202"/>
      <c r="B202"/>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row>
    <row r="203" spans="1:41" ht="12.75" customHeight="1">
      <c r="A203"/>
      <c r="B203"/>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row>
    <row r="204" spans="1:41" ht="12.75" customHeight="1">
      <c r="A204"/>
      <c r="B204"/>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row>
    <row r="205" spans="1:41" ht="12.75" customHeight="1">
      <c r="A205"/>
      <c r="B205"/>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row>
    <row r="206" spans="1:41" ht="12.75" customHeight="1">
      <c r="A206"/>
      <c r="B20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row>
    <row r="207" spans="1:41" ht="12.75" customHeight="1">
      <c r="A207"/>
      <c r="B207"/>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row>
    <row r="208" spans="1:41" ht="12.75" customHeight="1">
      <c r="A208"/>
      <c r="B208"/>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row>
    <row r="209" spans="1:41" ht="12.75" customHeight="1">
      <c r="A209"/>
      <c r="B209"/>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row>
    <row r="210" spans="1:41" ht="12.75" customHeight="1">
      <c r="A210"/>
      <c r="B210"/>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row>
    <row r="211" spans="1:41" ht="12.75" customHeight="1">
      <c r="A211"/>
      <c r="B211"/>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row>
    <row r="212" spans="1:41" ht="12.75" customHeight="1">
      <c r="A212"/>
      <c r="B212"/>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row>
    <row r="213" spans="1:41" ht="12.75" customHeight="1">
      <c r="A213"/>
      <c r="B213"/>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row>
    <row r="214" spans="1:41" ht="12.75" customHeight="1">
      <c r="A214"/>
      <c r="B214"/>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row>
    <row r="215" spans="1:41" ht="12.75" customHeight="1">
      <c r="A215"/>
      <c r="B215"/>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row>
    <row r="216" spans="1:41" ht="12.75" customHeight="1">
      <c r="A216"/>
      <c r="B21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row>
    <row r="217" spans="1:41" ht="12.75" customHeight="1">
      <c r="A217"/>
      <c r="B217"/>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row>
    <row r="218" spans="1:41" ht="12.75" customHeight="1">
      <c r="A218"/>
      <c r="B218"/>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row>
    <row r="219" spans="1:41" ht="12.75" customHeight="1">
      <c r="A219"/>
      <c r="B219"/>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row>
    <row r="220" spans="1:41" ht="12.75" customHeight="1">
      <c r="A220"/>
      <c r="B220"/>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row>
    <row r="221" spans="1:41" ht="12.75" customHeight="1">
      <c r="A221"/>
      <c r="B221"/>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row>
    <row r="222" spans="1:41" ht="12.75" customHeight="1">
      <c r="A222"/>
      <c r="B222"/>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row>
    <row r="223" spans="1:41" ht="12.75" customHeight="1">
      <c r="A223"/>
      <c r="B223"/>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row>
    <row r="224" spans="1:41" ht="12.75" customHeight="1">
      <c r="A224"/>
      <c r="B224"/>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row>
    <row r="225" spans="1:41" ht="12.75" customHeight="1">
      <c r="A225"/>
      <c r="B225"/>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row>
    <row r="226" spans="1:41" ht="12.75" customHeight="1">
      <c r="A226"/>
      <c r="B22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row>
    <row r="227" spans="1:41" ht="12.75" customHeight="1">
      <c r="A227"/>
      <c r="B227"/>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row>
    <row r="228" spans="1:41" ht="12.75" customHeight="1">
      <c r="A228"/>
      <c r="B228"/>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row>
    <row r="229" spans="1:41" ht="12.75" customHeight="1">
      <c r="A229"/>
      <c r="B229"/>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row>
    <row r="230" spans="1:41" ht="12.75" customHeight="1">
      <c r="A230"/>
      <c r="B230"/>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row>
    <row r="231" spans="1:41" ht="12.75" customHeight="1">
      <c r="A231"/>
      <c r="B231"/>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row>
    <row r="232" spans="1:41" ht="12.75" customHeight="1">
      <c r="A232"/>
      <c r="B232"/>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row>
    <row r="233" spans="1:41" ht="12.75" customHeight="1">
      <c r="A233"/>
      <c r="B233"/>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row>
    <row r="234" spans="1:41" ht="12.75" customHeight="1">
      <c r="A234"/>
      <c r="B234"/>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row>
    <row r="235" spans="1:41" ht="12.75" customHeight="1">
      <c r="A235"/>
      <c r="B235"/>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row>
    <row r="236" spans="1:41" ht="12.75" customHeight="1">
      <c r="A236"/>
      <c r="B2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row>
    <row r="237" spans="1:41" ht="12.75" customHeight="1">
      <c r="A237"/>
      <c r="B237"/>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row>
    <row r="238" spans="1:41" ht="12.75" customHeight="1">
      <c r="A238"/>
      <c r="B238"/>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row>
    <row r="239" spans="1:41" ht="12.75" customHeight="1">
      <c r="A239"/>
      <c r="B239"/>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row>
    <row r="240" spans="1:41" ht="12.75" customHeight="1">
      <c r="A240"/>
      <c r="B240"/>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row>
    <row r="241" spans="1:41" ht="12.75" customHeight="1">
      <c r="A241"/>
      <c r="B241"/>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row>
    <row r="242" spans="1:41" ht="12.75" customHeight="1">
      <c r="A242"/>
      <c r="B242"/>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row>
    <row r="243" spans="1:41" ht="12.75" customHeight="1">
      <c r="A243"/>
      <c r="B243"/>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row>
    <row r="244" spans="1:41" ht="12.75" customHeight="1">
      <c r="A244"/>
      <c r="B244"/>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row>
    <row r="245" spans="1:41" ht="12.75" customHeight="1">
      <c r="A245"/>
      <c r="B245"/>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row>
    <row r="246" spans="1:41" ht="12.75" customHeight="1">
      <c r="A246"/>
      <c r="B24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row>
    <row r="247" spans="1:41" ht="12.75" customHeight="1">
      <c r="A247"/>
      <c r="B247"/>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row>
    <row r="248" spans="1:41" ht="12.75" customHeight="1">
      <c r="A248"/>
      <c r="B248"/>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row>
    <row r="249" spans="1:41" ht="12.75" customHeight="1">
      <c r="A249"/>
      <c r="B249"/>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row>
    <row r="250" spans="1:41" ht="12.75" customHeight="1">
      <c r="A250"/>
      <c r="B250"/>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row>
    <row r="251" spans="1:41" ht="12.75" customHeight="1">
      <c r="A251"/>
      <c r="B251"/>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row>
    <row r="252" spans="1:41" ht="12.75" customHeight="1">
      <c r="A252"/>
      <c r="B252"/>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row>
    <row r="253" spans="1:41" ht="12.75" customHeight="1">
      <c r="A253"/>
      <c r="B253"/>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row>
    <row r="254" spans="1:41" ht="12.75" customHeight="1">
      <c r="A254"/>
      <c r="B254"/>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row>
    <row r="255" spans="1:41" ht="12.75" customHeight="1">
      <c r="A255"/>
      <c r="B255"/>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row>
    <row r="256" spans="1:41" ht="12.75" customHeight="1">
      <c r="A256"/>
      <c r="B25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row>
    <row r="257" spans="1:41" ht="12.75" customHeight="1">
      <c r="A257"/>
      <c r="B257"/>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row>
    <row r="258" spans="1:41" ht="12.75" customHeight="1">
      <c r="A258"/>
      <c r="B258"/>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row>
    <row r="259" spans="1:41" ht="12.75" customHeight="1">
      <c r="A259"/>
      <c r="B259"/>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row>
    <row r="260" spans="1:41" ht="12.75" customHeight="1">
      <c r="A260"/>
      <c r="B260"/>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row>
    <row r="261" spans="1:41" ht="12.75" customHeight="1">
      <c r="A261"/>
      <c r="B261"/>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row>
    <row r="262" spans="1:41" ht="12.75" customHeight="1">
      <c r="A262"/>
      <c r="B262"/>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row>
    <row r="263" spans="1:41" ht="12.75" customHeight="1">
      <c r="A263"/>
      <c r="B263"/>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row>
    <row r="264" spans="1:41" ht="12.75" customHeight="1">
      <c r="A264"/>
      <c r="B264"/>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row>
    <row r="265" spans="1:41" ht="12.75" customHeight="1">
      <c r="A265"/>
      <c r="B265"/>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row>
    <row r="266" spans="1:41" ht="12.75" customHeight="1">
      <c r="A266"/>
      <c r="B26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row>
    <row r="267" spans="1:41" ht="12.75" customHeight="1">
      <c r="A267"/>
      <c r="B267"/>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row>
    <row r="268" spans="1:41" ht="12.75" customHeight="1">
      <c r="A268"/>
      <c r="B268"/>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row>
    <row r="269" spans="1:41" ht="12.75" customHeight="1">
      <c r="A269"/>
      <c r="B269"/>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row>
    <row r="270" spans="1:41" ht="12.75" customHeight="1">
      <c r="A270"/>
      <c r="B270"/>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row>
    <row r="271" spans="1:41" ht="12.75" customHeight="1">
      <c r="A271"/>
      <c r="B271"/>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row>
    <row r="272" spans="1:41" ht="12.75" customHeight="1">
      <c r="A272"/>
      <c r="B272"/>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row>
    <row r="273" spans="1:41" ht="12.75" customHeight="1">
      <c r="A273"/>
      <c r="B273"/>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row>
    <row r="274" spans="1:41" ht="12.75" customHeight="1">
      <c r="A274"/>
      <c r="B274"/>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row>
    <row r="275" spans="1:41" ht="12.75" customHeight="1">
      <c r="A275"/>
      <c r="B275"/>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row>
    <row r="276" spans="1:41" ht="12.75" customHeight="1">
      <c r="A276"/>
      <c r="B27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row>
    <row r="277" spans="1:41" ht="12.75" customHeight="1">
      <c r="A277"/>
      <c r="B277"/>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row>
    <row r="278" spans="1:41" ht="12.75" customHeight="1">
      <c r="A278"/>
      <c r="B278"/>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row>
    <row r="279" spans="1:41" ht="12.75" customHeight="1">
      <c r="A279"/>
      <c r="B279"/>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row>
    <row r="280" spans="1:41" ht="12.75" customHeight="1">
      <c r="A280"/>
      <c r="B280"/>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row>
    <row r="281" spans="1:41" ht="12.75" customHeight="1">
      <c r="A281"/>
      <c r="B281"/>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row>
    <row r="282" spans="1:41" ht="12.75" customHeight="1">
      <c r="A282"/>
      <c r="B282"/>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row>
    <row r="283" spans="1:41" ht="12.75" customHeight="1">
      <c r="A283"/>
      <c r="B283"/>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row>
    <row r="284" spans="1:41" ht="12.75" customHeight="1">
      <c r="A284"/>
      <c r="B284"/>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row>
    <row r="285" spans="1:41" ht="12.75" customHeight="1">
      <c r="A285"/>
      <c r="B285"/>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row>
    <row r="286" spans="1:41" ht="12.75" customHeight="1">
      <c r="A286"/>
      <c r="B28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row>
    <row r="287" spans="1:41" ht="12.75" customHeight="1">
      <c r="A287"/>
      <c r="B287"/>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row>
    <row r="288" spans="1:41" ht="12.75" customHeight="1">
      <c r="A288"/>
      <c r="B288"/>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row>
    <row r="289" spans="1:41" ht="12.75" customHeight="1">
      <c r="A289"/>
      <c r="B289"/>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row>
    <row r="290" spans="1:41" ht="12.75" customHeight="1">
      <c r="A290"/>
      <c r="B290"/>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row>
    <row r="291" spans="1:41" ht="12.75" customHeight="1">
      <c r="A291"/>
      <c r="B291"/>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row>
    <row r="292" spans="1:41" ht="12.75" customHeight="1">
      <c r="A292"/>
      <c r="B292"/>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row>
    <row r="293" spans="1:41" ht="12.75" customHeight="1">
      <c r="A293"/>
      <c r="B293"/>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row>
    <row r="294" spans="1:41" ht="12.75" customHeight="1">
      <c r="A294"/>
      <c r="B294"/>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row>
    <row r="295" spans="1:41" ht="12.75" customHeight="1">
      <c r="A295"/>
      <c r="B295"/>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row>
    <row r="296" spans="1:41" ht="12.75" customHeight="1">
      <c r="A296"/>
      <c r="B29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row>
    <row r="297" spans="1:41" ht="12.75" customHeight="1">
      <c r="A297"/>
      <c r="B297"/>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row>
    <row r="298" spans="1:41" ht="12.75" customHeight="1">
      <c r="A298"/>
      <c r="B298"/>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row>
    <row r="299" spans="1:41" ht="12.75" customHeight="1">
      <c r="A299"/>
      <c r="B299"/>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row>
    <row r="300" spans="1:41" ht="12.75" customHeight="1">
      <c r="A300"/>
      <c r="B300"/>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row>
    <row r="301" spans="1:41" ht="12.75" customHeight="1">
      <c r="A301"/>
      <c r="B301"/>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row>
    <row r="302" spans="1:41" ht="12.75" customHeight="1">
      <c r="A302"/>
      <c r="B302"/>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row>
    <row r="303" spans="1:41" ht="12.75" customHeight="1">
      <c r="A303"/>
      <c r="B303"/>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row>
    <row r="304" spans="1:41" ht="12.75" customHeight="1">
      <c r="A304"/>
      <c r="B304"/>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row>
    <row r="305" spans="1:41" ht="12.75" customHeight="1">
      <c r="A305"/>
      <c r="B305"/>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row>
    <row r="306" spans="1:41" ht="12.75" customHeight="1">
      <c r="A306"/>
      <c r="B30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row>
    <row r="307" spans="1:41" ht="12.75" customHeight="1">
      <c r="A307"/>
      <c r="B307"/>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row>
    <row r="308" spans="1:41" ht="12.75" customHeight="1">
      <c r="A308"/>
      <c r="B308"/>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row>
    <row r="309" spans="1:41" ht="12.75" customHeight="1">
      <c r="A309"/>
      <c r="B309"/>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row>
    <row r="310" spans="1:41" ht="12.75" customHeight="1">
      <c r="A310"/>
      <c r="B310"/>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row>
    <row r="311" spans="1:41" ht="12.75" customHeight="1">
      <c r="A311"/>
      <c r="B311"/>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row>
    <row r="312" spans="1:41" ht="12.75" customHeight="1">
      <c r="A312"/>
      <c r="B312"/>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row>
    <row r="313" spans="1:41" ht="12.75" customHeight="1">
      <c r="A313"/>
      <c r="B313"/>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row>
    <row r="314" spans="1:41" ht="12.75" customHeight="1">
      <c r="A314"/>
      <c r="B314"/>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row>
    <row r="315" spans="1:41" ht="12.75" customHeight="1">
      <c r="A315"/>
      <c r="B315"/>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row>
    <row r="316" spans="1:41" ht="12.75" customHeight="1">
      <c r="A316"/>
      <c r="B31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row>
    <row r="317" spans="1:41" ht="12.75" customHeight="1">
      <c r="A317"/>
      <c r="B317"/>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row>
    <row r="318" spans="1:41" ht="12.75" customHeight="1">
      <c r="A318"/>
      <c r="B318"/>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row>
    <row r="319" spans="1:41" ht="12.75" customHeight="1">
      <c r="A319"/>
      <c r="B319"/>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row>
    <row r="320" spans="1:41" ht="12.75" customHeight="1">
      <c r="A320"/>
      <c r="B320"/>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row>
    <row r="321" spans="1:41" ht="12.75" customHeight="1">
      <c r="A321"/>
      <c r="B321"/>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row>
    <row r="322" spans="1:41" ht="12.75" customHeight="1">
      <c r="A322"/>
      <c r="B322"/>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row>
    <row r="323" spans="1:41" ht="12.75" customHeight="1">
      <c r="A323"/>
      <c r="B323"/>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row>
    <row r="324" spans="1:41" ht="12.75" customHeight="1">
      <c r="A324"/>
      <c r="B324"/>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row>
    <row r="325" spans="1:41" ht="12.75" customHeight="1">
      <c r="A325"/>
      <c r="B325"/>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row>
    <row r="326" spans="1:41" ht="12.75" customHeight="1">
      <c r="A326"/>
      <c r="B32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row>
    <row r="327" spans="1:41" ht="12.75" customHeight="1">
      <c r="A327"/>
      <c r="B327"/>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row>
    <row r="328" spans="1:41" ht="12.75" customHeight="1">
      <c r="A328"/>
      <c r="B328"/>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row>
    <row r="329" spans="1:41" ht="12.75" customHeight="1">
      <c r="A329"/>
      <c r="B329"/>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row>
    <row r="330" spans="1:41" ht="12.75" customHeight="1">
      <c r="A330"/>
      <c r="B330"/>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row>
    <row r="331" spans="1:41" ht="12.75" customHeight="1">
      <c r="A331"/>
      <c r="B331"/>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row>
    <row r="332" spans="1:41" ht="12.75" customHeight="1">
      <c r="A332"/>
      <c r="B332"/>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row>
    <row r="333" spans="1:41" ht="12.75" customHeight="1">
      <c r="A333"/>
      <c r="B333"/>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row>
    <row r="334" spans="1:41" ht="12.75" customHeight="1">
      <c r="A334"/>
      <c r="B334"/>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row>
    <row r="335" spans="1:41" ht="12.75" customHeight="1">
      <c r="A335"/>
      <c r="B335"/>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row>
    <row r="336" spans="1:41" ht="12.75" customHeight="1">
      <c r="A336"/>
      <c r="B3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row>
    <row r="337" spans="1:41" ht="12.75" customHeight="1">
      <c r="A337"/>
      <c r="B337"/>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row>
    <row r="338" spans="1:41" ht="12.75" customHeight="1">
      <c r="A338"/>
      <c r="B338"/>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row>
    <row r="339" spans="1:41" ht="12.75" customHeight="1">
      <c r="A339"/>
      <c r="B339"/>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row>
    <row r="340" spans="1:41" ht="12.75" customHeight="1">
      <c r="A340"/>
      <c r="B340"/>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row>
    <row r="341" spans="1:41" ht="12.75" customHeight="1">
      <c r="A341"/>
      <c r="B341"/>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row>
    <row r="342" spans="1:41" ht="12.75" customHeight="1">
      <c r="A342"/>
      <c r="B342"/>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row>
    <row r="343" spans="1:41" ht="12.75" customHeight="1">
      <c r="A343"/>
      <c r="B343"/>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row>
    <row r="344" spans="1:41" ht="12.75" customHeight="1">
      <c r="A344"/>
      <c r="B344"/>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row>
    <row r="345" spans="1:41" ht="12.75" customHeight="1">
      <c r="A345"/>
      <c r="B345"/>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row>
    <row r="346" spans="1:41" ht="12.75" customHeight="1">
      <c r="A346"/>
      <c r="B34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row>
    <row r="347" spans="1:41" ht="12.75" customHeight="1">
      <c r="A347"/>
      <c r="B347"/>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row>
    <row r="348" spans="1:41" ht="12.75" customHeight="1">
      <c r="A348"/>
      <c r="B348"/>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row>
    <row r="349" spans="1:41" ht="12.75" customHeight="1">
      <c r="A349"/>
      <c r="B349"/>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row>
    <row r="350" spans="1:41" ht="12.75" customHeight="1">
      <c r="A350"/>
      <c r="B350"/>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row>
    <row r="351" spans="1:41" ht="12.75" customHeight="1">
      <c r="A351"/>
      <c r="B351"/>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row>
    <row r="352" spans="1:41" ht="12.75" customHeight="1">
      <c r="A352"/>
      <c r="B352"/>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row>
    <row r="353" spans="1:41" ht="12.75" customHeight="1">
      <c r="A353"/>
      <c r="B353"/>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row>
    <row r="354" spans="1:41" ht="12.75" customHeight="1">
      <c r="A354"/>
      <c r="B354"/>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row>
    <row r="355" spans="1:41" ht="12.75" customHeight="1">
      <c r="A355"/>
      <c r="B355"/>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row>
    <row r="356" spans="1:41" ht="12.75" customHeight="1">
      <c r="A356"/>
      <c r="B35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row>
    <row r="357" spans="1:41" ht="12.75" customHeight="1">
      <c r="A357"/>
      <c r="B357"/>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row>
    <row r="358" spans="1:41" ht="12.75" customHeight="1">
      <c r="A358"/>
      <c r="B358"/>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row>
    <row r="359" spans="1:41" ht="12.75" customHeight="1">
      <c r="A359"/>
      <c r="B359"/>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row>
    <row r="360" spans="1:41" ht="12.75" customHeight="1">
      <c r="A360"/>
      <c r="B360"/>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row>
    <row r="361" spans="1:41" ht="12.75" customHeight="1">
      <c r="A361"/>
      <c r="B361"/>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row>
    <row r="362" spans="1:41" ht="12.75" customHeight="1">
      <c r="A362"/>
      <c r="B362"/>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row>
    <row r="363" spans="1:41" ht="12.75" customHeight="1">
      <c r="A363"/>
      <c r="B363"/>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row>
    <row r="364" spans="1:41" ht="12.75" customHeight="1">
      <c r="A364"/>
      <c r="B364"/>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row>
    <row r="365" spans="1:41" ht="12.75" customHeight="1">
      <c r="A365"/>
      <c r="B365"/>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row>
    <row r="366" spans="1:41" ht="12.75" customHeight="1">
      <c r="A366"/>
      <c r="B36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row>
    <row r="367" spans="1:41" ht="12.75" customHeight="1">
      <c r="A367"/>
      <c r="B367"/>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row>
    <row r="368" spans="1:41" ht="12.75" customHeight="1">
      <c r="A368"/>
      <c r="B368"/>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row>
    <row r="369" spans="1:41" ht="12.75" customHeight="1">
      <c r="A369"/>
      <c r="B369"/>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row>
    <row r="370" spans="1:41" ht="12.75" customHeight="1">
      <c r="A370"/>
      <c r="B370"/>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row>
    <row r="371" spans="1:41" ht="12.75" customHeight="1">
      <c r="A371"/>
      <c r="B371"/>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row>
    <row r="372" spans="1:41" ht="12.75" customHeight="1">
      <c r="A372"/>
      <c r="B372"/>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row>
    <row r="373" spans="1:41" ht="12.75" customHeight="1">
      <c r="A373"/>
      <c r="B373"/>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row>
    <row r="374" spans="1:41" ht="12.75" customHeight="1">
      <c r="A374"/>
      <c r="B374"/>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row>
    <row r="375" spans="1:41" ht="12.75" customHeight="1">
      <c r="A375"/>
      <c r="B375"/>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row>
    <row r="376" spans="1:41" ht="12.75" customHeight="1">
      <c r="A376"/>
      <c r="B37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row>
    <row r="377" spans="1:41" ht="12.75" customHeight="1">
      <c r="A377"/>
      <c r="B377"/>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row>
    <row r="378" spans="1:41" ht="12.75" customHeight="1">
      <c r="A378"/>
      <c r="B378"/>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row>
    <row r="379" spans="1:41" ht="12.75" customHeight="1">
      <c r="A379"/>
      <c r="B379"/>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row>
    <row r="380" spans="1:41" ht="12.75" customHeight="1">
      <c r="A380"/>
      <c r="B380"/>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row>
    <row r="381" spans="1:41" ht="12.75" customHeight="1">
      <c r="A381"/>
      <c r="B381"/>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row>
    <row r="382" spans="1:41" ht="12.75" customHeight="1">
      <c r="A382"/>
      <c r="B382"/>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row>
    <row r="383" spans="1:41" ht="12.75" customHeight="1">
      <c r="A383"/>
      <c r="B383"/>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row>
    <row r="384" spans="1:41" ht="12.75" customHeight="1">
      <c r="A384"/>
      <c r="B384"/>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row>
    <row r="385" spans="1:41" ht="12.75" customHeight="1">
      <c r="A385"/>
      <c r="B385"/>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row>
    <row r="386" spans="1:41" ht="12.75" customHeight="1">
      <c r="A386"/>
      <c r="B38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row>
    <row r="387" spans="1:41" ht="12.75" customHeight="1">
      <c r="A387"/>
      <c r="B387"/>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row>
    <row r="388" spans="1:41" ht="12.75" customHeight="1">
      <c r="A388"/>
      <c r="B388"/>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row>
    <row r="389" spans="1:41" ht="12.75" customHeight="1">
      <c r="A389"/>
      <c r="B389"/>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row>
    <row r="390" spans="1:41" ht="12.75" customHeight="1">
      <c r="A390"/>
      <c r="B390"/>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row>
    <row r="391" spans="1:41" ht="12.75" customHeight="1">
      <c r="A391"/>
      <c r="B391"/>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row>
    <row r="392" spans="1:41" ht="12.75" customHeight="1">
      <c r="A392"/>
      <c r="B392"/>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row>
    <row r="393" spans="1:41" ht="12.75" customHeight="1">
      <c r="A393"/>
      <c r="B393"/>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row>
    <row r="394" spans="1:41" ht="12.75" customHeight="1">
      <c r="A394"/>
      <c r="B394"/>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row>
    <row r="395" spans="1:41" ht="12.75" customHeight="1">
      <c r="A395"/>
      <c r="B395"/>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row>
    <row r="396" spans="1:41" ht="12.75" customHeight="1">
      <c r="A396"/>
      <c r="B39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row>
    <row r="397" spans="1:41" ht="12.75" customHeight="1">
      <c r="A397"/>
      <c r="B397"/>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row>
    <row r="398" spans="1:41" ht="12.75" customHeight="1">
      <c r="A398"/>
      <c r="B398"/>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row>
    <row r="399" spans="1:41" ht="12.75" customHeight="1">
      <c r="A399"/>
      <c r="B399"/>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row>
    <row r="400" spans="1:41" ht="12.75" customHeight="1">
      <c r="A400"/>
      <c r="B400"/>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row>
    <row r="401" spans="1:41" ht="12.75" customHeight="1">
      <c r="A401"/>
      <c r="B401"/>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row>
    <row r="402" spans="1:41" ht="12.75" customHeight="1">
      <c r="A402"/>
      <c r="B402"/>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row>
    <row r="403" spans="1:41" ht="12.75" customHeight="1">
      <c r="A403"/>
      <c r="B403"/>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row>
    <row r="404" spans="1:41" ht="12.75" customHeight="1">
      <c r="A404"/>
      <c r="B404"/>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row>
    <row r="405" spans="1:41" ht="12.75" customHeight="1">
      <c r="A405"/>
      <c r="B405"/>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row>
    <row r="406" spans="1:41" ht="12.75" customHeight="1">
      <c r="A406"/>
      <c r="B40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row>
    <row r="407" spans="1:41" ht="12.75" customHeight="1">
      <c r="A407"/>
      <c r="B407"/>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row>
    <row r="408" spans="1:41" ht="12.75" customHeight="1">
      <c r="A408"/>
      <c r="B408"/>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row>
    <row r="409" spans="1:41" ht="12.75" customHeight="1">
      <c r="A409"/>
      <c r="B409"/>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row>
    <row r="410" spans="1:41" ht="12.75" customHeight="1">
      <c r="A410"/>
      <c r="B410"/>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row>
    <row r="411" spans="1:41" ht="12.75" customHeight="1">
      <c r="A411"/>
      <c r="B411"/>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row>
    <row r="412" spans="1:41" ht="12.75" customHeight="1">
      <c r="A412"/>
      <c r="B412"/>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row>
    <row r="413" spans="1:41" ht="12.75" customHeight="1">
      <c r="A413"/>
      <c r="B413"/>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row>
    <row r="414" spans="1:41" ht="12.75" customHeight="1">
      <c r="A414"/>
      <c r="B414"/>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row>
    <row r="415" spans="1:41" ht="12.75" customHeight="1">
      <c r="A415"/>
      <c r="B41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row>
    <row r="416" spans="1:41" ht="12.75" customHeight="1">
      <c r="A416"/>
      <c r="B41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row>
    <row r="417" spans="1:41" ht="12.75" customHeight="1">
      <c r="A417"/>
      <c r="B417"/>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row>
    <row r="418" spans="1:41" ht="12.75" customHeight="1">
      <c r="A418"/>
      <c r="B418"/>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row>
    <row r="419" spans="1:41" ht="12.75" customHeight="1">
      <c r="A419"/>
      <c r="B419"/>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row>
    <row r="420" spans="1:41" ht="12.75" customHeight="1">
      <c r="A420"/>
      <c r="B420"/>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row>
    <row r="421" spans="1:41" ht="12.75" customHeight="1">
      <c r="A421"/>
      <c r="B421"/>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row>
    <row r="422" spans="1:41" ht="12.75" customHeight="1">
      <c r="A422"/>
      <c r="B422"/>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row>
    <row r="423" spans="1:41" ht="12.75" customHeight="1">
      <c r="A423"/>
      <c r="B423"/>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row>
    <row r="424" spans="1:41" ht="12.75" customHeight="1">
      <c r="A424"/>
      <c r="B424"/>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row>
    <row r="425" spans="1:41" ht="12.75" customHeight="1">
      <c r="A425"/>
      <c r="B42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row>
    <row r="426" spans="1:41" ht="12.75" customHeight="1">
      <c r="A426"/>
      <c r="B42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row>
    <row r="427" spans="1:41" ht="12.75" customHeight="1">
      <c r="A427"/>
      <c r="B427"/>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row>
    <row r="428" spans="1:41" ht="12.75" customHeight="1">
      <c r="A428"/>
      <c r="B428"/>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row>
    <row r="429" spans="1:41" ht="12.75" customHeight="1">
      <c r="A429"/>
      <c r="B429"/>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row>
    <row r="430" spans="1:41" ht="12.75" customHeight="1">
      <c r="A430"/>
      <c r="B430"/>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row>
    <row r="431" spans="1:41" ht="12.75" customHeight="1">
      <c r="A431"/>
      <c r="B431"/>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row>
    <row r="432" spans="1:41" ht="12.75" customHeight="1">
      <c r="A432"/>
      <c r="B432"/>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row>
    <row r="433" spans="1:41" ht="12.75" customHeight="1">
      <c r="A433"/>
      <c r="B433"/>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row>
    <row r="434" spans="1:41" ht="12.75" customHeight="1">
      <c r="A434"/>
      <c r="B434"/>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row>
    <row r="435" spans="1:41" ht="12.75" customHeight="1">
      <c r="A435"/>
      <c r="B435"/>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row>
    <row r="436" spans="1:41" ht="12.75" customHeight="1">
      <c r="A436"/>
      <c r="B4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row>
    <row r="437" spans="1:41" ht="12.75" customHeight="1">
      <c r="A437"/>
      <c r="B437"/>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row>
    <row r="438" spans="1:41" ht="12.75" customHeight="1">
      <c r="A438"/>
      <c r="B438"/>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row>
    <row r="439" spans="1:41" ht="12.75" customHeight="1">
      <c r="A439"/>
      <c r="B439"/>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row>
    <row r="440" spans="1:41" ht="12.75" customHeight="1">
      <c r="A440"/>
      <c r="B440"/>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row>
    <row r="441" spans="1:41" ht="12.75" customHeight="1">
      <c r="A441"/>
      <c r="B441"/>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row>
    <row r="442" spans="1:41" ht="12.75" customHeight="1">
      <c r="A442"/>
      <c r="B442"/>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row>
    <row r="443" spans="1:41" ht="12.75" customHeight="1">
      <c r="A443"/>
      <c r="B443"/>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row>
    <row r="444" spans="1:41" ht="12.75" customHeight="1">
      <c r="A444"/>
      <c r="B444"/>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row>
    <row r="445" spans="1:41" ht="12.75" customHeight="1">
      <c r="A445"/>
      <c r="B445"/>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row>
    <row r="446" spans="1:41" ht="12.75" customHeight="1">
      <c r="A446"/>
      <c r="B44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row>
    <row r="447" spans="1:41" ht="12.75" customHeight="1">
      <c r="A447"/>
      <c r="B447"/>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row>
    <row r="448" spans="1:41" ht="12.75" customHeight="1">
      <c r="A448"/>
      <c r="B448"/>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row>
    <row r="449" spans="1:41" ht="12.75" customHeight="1">
      <c r="A449"/>
      <c r="B449"/>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row>
    <row r="450" spans="1:41" ht="12.75" customHeight="1">
      <c r="A450"/>
      <c r="B450"/>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row>
    <row r="451" spans="1:41" ht="12.75" customHeight="1">
      <c r="A451"/>
      <c r="B451"/>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row>
    <row r="452" spans="1:41" ht="12.75" customHeight="1">
      <c r="A452"/>
      <c r="B452"/>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row>
    <row r="453" spans="1:41" ht="12.75" customHeight="1">
      <c r="A453"/>
      <c r="B453"/>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row>
    <row r="454" spans="1:41" ht="12.75" customHeight="1">
      <c r="A454"/>
      <c r="B454"/>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row>
    <row r="455" spans="1:41" ht="12.75" customHeight="1">
      <c r="A455"/>
      <c r="B455"/>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row>
    <row r="456" spans="1:41" ht="12.75" customHeight="1">
      <c r="A456"/>
      <c r="B45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row>
    <row r="457" spans="1:41" ht="12.75" customHeight="1">
      <c r="A457"/>
      <c r="B457"/>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row>
    <row r="458" spans="1:41" ht="12.75" customHeight="1">
      <c r="A458"/>
      <c r="B458"/>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row>
    <row r="459" spans="1:41" ht="12.75" customHeight="1">
      <c r="A459"/>
      <c r="B459"/>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row>
    <row r="460" spans="1:41" ht="12.75" customHeight="1">
      <c r="A460"/>
      <c r="B460"/>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row>
    <row r="461" spans="1:41" ht="12.75" customHeight="1">
      <c r="A461"/>
      <c r="B461"/>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row>
    <row r="462" spans="1:41" ht="12.75" customHeight="1">
      <c r="A462"/>
      <c r="B462"/>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row>
    <row r="463" spans="1:41" ht="12.75" customHeight="1">
      <c r="A463"/>
      <c r="B463"/>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row>
    <row r="464" spans="1:41" ht="12.75" customHeight="1">
      <c r="A464"/>
      <c r="B464"/>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row>
    <row r="465" spans="1:41" ht="12.75" customHeight="1">
      <c r="A465"/>
      <c r="B465"/>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row>
    <row r="466" spans="1:41" ht="12.75" customHeight="1">
      <c r="A466"/>
      <c r="B46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row>
    <row r="467" spans="1:41" ht="12.75" customHeight="1">
      <c r="A467"/>
      <c r="B467"/>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row>
    <row r="468" spans="1:41" ht="12.75" customHeight="1">
      <c r="A468"/>
      <c r="B468"/>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row>
    <row r="469" spans="1:41" ht="12.75" customHeight="1">
      <c r="A469"/>
      <c r="B469"/>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row>
    <row r="470" spans="1:41" ht="12.75" customHeight="1">
      <c r="A470"/>
      <c r="B470"/>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row>
    <row r="471" spans="1:41" ht="12.75" customHeight="1">
      <c r="A471"/>
      <c r="B471"/>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row>
    <row r="472" spans="1:41" ht="12.75" customHeight="1">
      <c r="A472"/>
      <c r="B472"/>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row>
    <row r="473" spans="1:41" ht="12.75" customHeight="1">
      <c r="A473"/>
      <c r="B473"/>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row>
    <row r="474" spans="1:41" ht="12.75" customHeight="1">
      <c r="A474"/>
      <c r="B474"/>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row>
    <row r="475" spans="1:41" ht="12.75" customHeight="1">
      <c r="A475"/>
      <c r="B475"/>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row>
    <row r="476" spans="1:41" ht="12.75" customHeight="1">
      <c r="A476"/>
      <c r="B47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row>
    <row r="477" spans="1:41" ht="12.75" customHeight="1">
      <c r="A477"/>
      <c r="B477"/>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row>
    <row r="478" spans="1:41" ht="12.75" customHeight="1">
      <c r="A478"/>
      <c r="B478"/>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row>
    <row r="479" spans="1:41" ht="12.75" customHeight="1">
      <c r="A479"/>
      <c r="B479"/>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row>
    <row r="480" spans="1:41" ht="12.75" customHeight="1">
      <c r="A480"/>
      <c r="B480"/>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row>
    <row r="481" spans="1:41" ht="12.75" customHeight="1">
      <c r="A481"/>
      <c r="B481"/>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row>
    <row r="482" spans="1:41" ht="12.75" customHeight="1">
      <c r="A482"/>
      <c r="B482"/>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row>
    <row r="483" spans="1:41" ht="12.75" customHeight="1">
      <c r="A483"/>
      <c r="B483"/>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row>
    <row r="484" spans="1:41" ht="12.75" customHeight="1">
      <c r="A484"/>
      <c r="B484"/>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row>
    <row r="485" spans="1:41" ht="12.75" customHeight="1">
      <c r="A485"/>
      <c r="B485"/>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row>
    <row r="486" spans="1:41" ht="12.75" customHeight="1">
      <c r="A486"/>
      <c r="B48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row>
    <row r="487" spans="1:41" ht="12.75" customHeight="1">
      <c r="A487"/>
      <c r="B487"/>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row>
    <row r="488" spans="1:41" ht="12.75" customHeight="1">
      <c r="A488"/>
      <c r="B488"/>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row>
    <row r="489" spans="1:41" ht="12.75" customHeight="1">
      <c r="A489"/>
      <c r="B489"/>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row>
    <row r="490" spans="1:41" ht="12.75" customHeight="1">
      <c r="A490"/>
      <c r="B490"/>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row>
    <row r="491" spans="1:41" ht="12.75" customHeight="1">
      <c r="A491"/>
      <c r="B491"/>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row>
    <row r="492" spans="1:41" ht="12.75" customHeight="1">
      <c r="A492"/>
      <c r="B492"/>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row>
    <row r="493" spans="1:41" ht="12.75" customHeight="1">
      <c r="A493"/>
      <c r="B493"/>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row>
    <row r="494" spans="1:41" ht="12.75" customHeight="1">
      <c r="A494"/>
      <c r="B494"/>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row>
    <row r="495" spans="1:41" ht="12.75" customHeight="1">
      <c r="A495"/>
      <c r="B495"/>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row>
    <row r="496" spans="1:41" ht="12.75" customHeight="1">
      <c r="A496"/>
      <c r="B49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row>
    <row r="497" spans="1:41" ht="12.75" customHeight="1">
      <c r="A497"/>
      <c r="B497"/>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row>
    <row r="498" spans="1:41" ht="12.75" customHeight="1">
      <c r="A498"/>
      <c r="B498"/>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row>
    <row r="499" spans="1:41" ht="12.75" customHeight="1">
      <c r="A499"/>
      <c r="B499"/>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row>
    <row r="500" spans="1:41" ht="12.75" customHeight="1">
      <c r="A500"/>
      <c r="B500"/>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row>
    <row r="501" spans="1:41" ht="12.75" customHeight="1">
      <c r="A501"/>
      <c r="B501"/>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row>
    <row r="502" spans="1:41" ht="12.75" customHeight="1">
      <c r="A502"/>
      <c r="B502"/>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row>
    <row r="503" spans="1:41" ht="12.75" customHeight="1">
      <c r="A503"/>
      <c r="B503"/>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row>
    <row r="504" spans="1:41" ht="12.75" customHeight="1">
      <c r="A504"/>
      <c r="B504"/>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row>
    <row r="505" spans="1:41" ht="12.75" customHeight="1">
      <c r="A505"/>
      <c r="B505"/>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row>
    <row r="506" spans="1:41" ht="12.75" customHeight="1">
      <c r="A506"/>
      <c r="B50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row>
    <row r="507" spans="1:41" ht="12.75" customHeight="1">
      <c r="A507"/>
      <c r="B507"/>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row>
    <row r="508" spans="1:41" ht="12.75" customHeight="1">
      <c r="A508"/>
      <c r="B508"/>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row>
    <row r="509" spans="1:41" ht="12.75" customHeight="1">
      <c r="A509"/>
      <c r="B509"/>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row>
    <row r="510" spans="1:41" ht="12.75" customHeight="1">
      <c r="A510"/>
      <c r="B510"/>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row>
    <row r="511" spans="1:41" ht="12.75" customHeight="1">
      <c r="A511"/>
      <c r="B511"/>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row>
    <row r="512" spans="1:41" ht="12.75" customHeight="1">
      <c r="A512"/>
      <c r="B512"/>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row>
    <row r="513" spans="1:41" ht="12.75" customHeight="1">
      <c r="A513"/>
      <c r="B513"/>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row>
    <row r="514" spans="1:41" ht="12.75" customHeight="1">
      <c r="A514"/>
      <c r="B514"/>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row>
    <row r="515" spans="1:41" ht="12.75" customHeight="1">
      <c r="A515"/>
      <c r="B515"/>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row>
    <row r="516" spans="1:41" ht="12.75" customHeight="1">
      <c r="A516"/>
      <c r="B51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88"/>
      <c r="AF516" s="88"/>
      <c r="AG516" s="88"/>
      <c r="AH516" s="88"/>
      <c r="AI516" s="88"/>
      <c r="AJ516" s="88"/>
      <c r="AK516" s="88"/>
      <c r="AL516" s="88"/>
      <c r="AM516" s="88"/>
      <c r="AN516" s="88"/>
      <c r="AO516" s="88"/>
    </row>
    <row r="517" spans="1:41" ht="12.75" customHeight="1">
      <c r="A517"/>
      <c r="B517"/>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88"/>
      <c r="AF517" s="88"/>
      <c r="AG517" s="88"/>
      <c r="AH517" s="88"/>
      <c r="AI517" s="88"/>
      <c r="AJ517" s="88"/>
      <c r="AK517" s="88"/>
      <c r="AL517" s="88"/>
      <c r="AM517" s="88"/>
      <c r="AN517" s="88"/>
      <c r="AO517" s="88"/>
    </row>
    <row r="518" spans="1:41" ht="12.75" customHeight="1">
      <c r="A518"/>
      <c r="B518"/>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88"/>
      <c r="AF518" s="88"/>
      <c r="AG518" s="88"/>
      <c r="AH518" s="88"/>
      <c r="AI518" s="88"/>
      <c r="AJ518" s="88"/>
      <c r="AK518" s="88"/>
      <c r="AL518" s="88"/>
      <c r="AM518" s="88"/>
      <c r="AN518" s="88"/>
      <c r="AO518" s="88"/>
    </row>
    <row r="519" spans="1:41" ht="12.75" customHeight="1">
      <c r="A519"/>
      <c r="B519"/>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88"/>
      <c r="AF519" s="88"/>
      <c r="AG519" s="88"/>
      <c r="AH519" s="88"/>
      <c r="AI519" s="88"/>
      <c r="AJ519" s="88"/>
      <c r="AK519" s="88"/>
      <c r="AL519" s="88"/>
      <c r="AM519" s="88"/>
      <c r="AN519" s="88"/>
      <c r="AO519" s="88"/>
    </row>
    <row r="520" spans="1:30" ht="12.75" customHeight="1">
      <c r="A520"/>
      <c r="B520"/>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row>
    <row r="521" spans="1:30" ht="12.75" customHeight="1">
      <c r="A521"/>
      <c r="B521"/>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row>
    <row r="522" spans="1:30" ht="12.75" customHeight="1">
      <c r="A522"/>
      <c r="B522"/>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row>
    <row r="523" spans="1:30" ht="12.75" customHeight="1">
      <c r="A523"/>
      <c r="B523"/>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row>
    <row r="524" spans="1:30" ht="12.75" customHeight="1">
      <c r="A524"/>
      <c r="B524"/>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row>
    <row r="525" spans="1:30" ht="12.75" customHeight="1">
      <c r="A525"/>
      <c r="B525"/>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row>
    <row r="526" spans="3:30" ht="12.75">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row>
    <row r="527" spans="3:30" ht="12.75">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c r="AA527" s="88"/>
      <c r="AB527" s="88"/>
      <c r="AC527" s="88"/>
      <c r="AD527" s="88"/>
    </row>
    <row r="528" spans="3:30" ht="12.75">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c r="AA528" s="88"/>
      <c r="AB528" s="88"/>
      <c r="AC528" s="88"/>
      <c r="AD528" s="88"/>
    </row>
    <row r="529" spans="3:30" ht="12.75">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c r="AA529" s="88"/>
      <c r="AB529" s="88"/>
      <c r="AC529" s="88"/>
      <c r="AD529" s="88"/>
    </row>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6"/>
  <dimension ref="A2:B10"/>
  <sheetViews>
    <sheetView workbookViewId="0" topLeftCell="A1">
      <selection activeCell="B11" sqref="B11"/>
    </sheetView>
  </sheetViews>
  <sheetFormatPr defaultColWidth="9.140625" defaultRowHeight="12.75"/>
  <sheetData>
    <row r="2" ht="18">
      <c r="A2" s="98" t="s">
        <v>160</v>
      </c>
    </row>
    <row r="4" spans="1:2" ht="12.75">
      <c r="A4" s="99">
        <v>36761</v>
      </c>
      <c r="B4" t="s">
        <v>184</v>
      </c>
    </row>
    <row r="5" spans="1:2" ht="12.75">
      <c r="A5" s="99">
        <v>36761</v>
      </c>
      <c r="B5" t="s">
        <v>185</v>
      </c>
    </row>
    <row r="6" spans="1:2" ht="12.75">
      <c r="A6" s="99">
        <v>36761</v>
      </c>
      <c r="B6" t="s">
        <v>186</v>
      </c>
    </row>
    <row r="7" spans="1:2" ht="12.75">
      <c r="A7" s="99">
        <v>36761</v>
      </c>
      <c r="B7" t="s">
        <v>187</v>
      </c>
    </row>
    <row r="8" spans="1:2" ht="12.75">
      <c r="A8" s="99">
        <v>36761</v>
      </c>
      <c r="B8" t="s">
        <v>188</v>
      </c>
    </row>
    <row r="9" spans="1:2" ht="12.75">
      <c r="A9" s="99">
        <v>36761</v>
      </c>
      <c r="B9" t="s">
        <v>189</v>
      </c>
    </row>
    <row r="10" spans="1:2" ht="12.75">
      <c r="A10" s="99">
        <v>36761</v>
      </c>
      <c r="B10" t="s">
        <v>190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5:D15"/>
  <sheetViews>
    <sheetView zoomScale="75" zoomScaleNormal="75" workbookViewId="0" topLeftCell="A1">
      <pane xSplit="1" topLeftCell="B1" activePane="topRight" state="frozen"/>
      <selection pane="topLeft" activeCell="A1" sqref="A1"/>
      <selection pane="topRight" activeCell="A7" sqref="A7"/>
    </sheetView>
  </sheetViews>
  <sheetFormatPr defaultColWidth="9.140625" defaultRowHeight="12.75"/>
  <cols>
    <col min="1" max="1" width="71.28125" style="0" customWidth="1"/>
    <col min="2" max="2" width="155.421875" style="0" customWidth="1"/>
    <col min="3" max="3" width="31.00390625" style="0" customWidth="1"/>
    <col min="4" max="4" width="60.28125" style="0" customWidth="1"/>
  </cols>
  <sheetData>
    <row r="5" spans="1:4" ht="12.75">
      <c r="A5" s="96" t="s">
        <v>34</v>
      </c>
      <c r="B5" s="96" t="s">
        <v>116</v>
      </c>
      <c r="C5" s="96" t="s">
        <v>117</v>
      </c>
      <c r="D5" s="96" t="s">
        <v>118</v>
      </c>
    </row>
    <row r="6" spans="1:4" ht="12.75">
      <c r="A6" s="5" t="s">
        <v>183</v>
      </c>
      <c r="B6" t="s">
        <v>208</v>
      </c>
      <c r="C6" t="s">
        <v>165</v>
      </c>
      <c r="D6" t="s">
        <v>207</v>
      </c>
    </row>
    <row r="7" spans="1:4" ht="12.75">
      <c r="A7" s="5" t="s">
        <v>182</v>
      </c>
      <c r="B7" t="s">
        <v>208</v>
      </c>
      <c r="C7" t="s">
        <v>165</v>
      </c>
      <c r="D7" t="s">
        <v>198</v>
      </c>
    </row>
    <row r="8" spans="1:4" ht="12.75">
      <c r="A8" s="5" t="s">
        <v>175</v>
      </c>
      <c r="B8" t="s">
        <v>208</v>
      </c>
      <c r="C8" t="s">
        <v>165</v>
      </c>
      <c r="D8" t="s">
        <v>199</v>
      </c>
    </row>
    <row r="9" spans="1:4" ht="12.75">
      <c r="A9" s="5" t="s">
        <v>180</v>
      </c>
      <c r="B9" t="s">
        <v>208</v>
      </c>
      <c r="C9" t="s">
        <v>165</v>
      </c>
      <c r="D9" t="s">
        <v>200</v>
      </c>
    </row>
    <row r="10" spans="1:4" ht="12.75">
      <c r="A10" s="5" t="s">
        <v>174</v>
      </c>
      <c r="B10" t="s">
        <v>208</v>
      </c>
      <c r="C10" t="s">
        <v>165</v>
      </c>
      <c r="D10" t="s">
        <v>201</v>
      </c>
    </row>
    <row r="11" spans="1:4" ht="12.75">
      <c r="A11" s="5" t="s">
        <v>172</v>
      </c>
      <c r="B11" t="s">
        <v>208</v>
      </c>
      <c r="C11" t="s">
        <v>165</v>
      </c>
      <c r="D11" t="s">
        <v>202</v>
      </c>
    </row>
    <row r="12" spans="1:4" ht="12.75">
      <c r="A12" s="5" t="s">
        <v>178</v>
      </c>
      <c r="B12" t="s">
        <v>208</v>
      </c>
      <c r="C12" t="s">
        <v>165</v>
      </c>
      <c r="D12" t="s">
        <v>203</v>
      </c>
    </row>
    <row r="13" spans="1:4" ht="12.75">
      <c r="A13" s="5" t="s">
        <v>176</v>
      </c>
      <c r="B13" t="s">
        <v>208</v>
      </c>
      <c r="C13" t="s">
        <v>165</v>
      </c>
      <c r="D13" t="s">
        <v>204</v>
      </c>
    </row>
    <row r="14" spans="1:4" ht="12.75">
      <c r="A14" s="5" t="s">
        <v>170</v>
      </c>
      <c r="B14" t="s">
        <v>208</v>
      </c>
      <c r="C14" t="s">
        <v>165</v>
      </c>
      <c r="D14" t="s">
        <v>205</v>
      </c>
    </row>
    <row r="15" spans="1:4" ht="12.75">
      <c r="A15" s="5" t="s">
        <v>168</v>
      </c>
      <c r="B15" t="s">
        <v>208</v>
      </c>
      <c r="C15" t="s">
        <v>165</v>
      </c>
      <c r="D15" t="s">
        <v>206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Solar Photovoltaic Systems</dc:title>
  <dc:subject>Deemed Savings Analysis</dc:subject>
  <dc:creator>Jeff King</dc:creator>
  <cp:keywords/>
  <dc:description/>
  <cp:lastModifiedBy>Tom Eckman</cp:lastModifiedBy>
  <cp:lastPrinted>2000-08-20T00:45:03Z</cp:lastPrinted>
  <dcterms:created xsi:type="dcterms:W3CDTF">1998-09-25T20:50:37Z</dcterms:created>
  <dcterms:modified xsi:type="dcterms:W3CDTF">2003-01-17T19:31:26Z</dcterms:modified>
  <cp:category/>
  <cp:version/>
  <cp:contentType/>
  <cp:contentStatus/>
</cp:coreProperties>
</file>