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0" windowWidth="15360" windowHeight="9030" activeTab="0"/>
  </bookViews>
  <sheets>
    <sheet name="Sheet1" sheetId="1" r:id="rId1"/>
    <sheet name="Sheet2" sheetId="2" r:id="rId2"/>
    <sheet name="Sheet3" sheetId="3" r:id="rId3"/>
  </sheets>
  <definedNames>
    <definedName name="_xlnm.Print_Area" localSheetId="0">'Sheet1'!$A$1:$Y$172</definedName>
    <definedName name="_xlnm.Print_Titles" localSheetId="0">'Sheet1'!$1:$3</definedName>
  </definedNames>
  <calcPr fullCalcOnLoad="1"/>
</workbook>
</file>

<file path=xl/sharedStrings.xml><?xml version="1.0" encoding="utf-8"?>
<sst xmlns="http://schemas.openxmlformats.org/spreadsheetml/2006/main" count="1139" uniqueCount="489">
  <si>
    <t>The proposal should be funded at a level consistent with other fish and wildlife managers receiving reimbursement through the CBFWA contract, and with the same level of accountability in reporting.  The CBFWA model should be followed for reporting and receiving reimbursement for coordination activities under this proposal.</t>
  </si>
  <si>
    <t>21, 20</t>
  </si>
  <si>
    <t>Regional Coordination for Upper Columbia United Tribes</t>
  </si>
  <si>
    <t>Upper Columbia United Tribes</t>
  </si>
  <si>
    <t>BIA will cover the second half of the FTE proposed here.  Some MSRT members expressed concern that this request is underscoped.</t>
  </si>
  <si>
    <t>The MSRT supports funding a position at UCUT to provide better coordination between the UCUT members and Program related processes. The proposal should provide the same level of accountability in reporting as the CBFWA project (sign in sheets, meeting summaries, etc.).</t>
  </si>
  <si>
    <t>Kalispel Tribe Fish and Wildlife Coordination</t>
  </si>
  <si>
    <t>Kalispel Tribe</t>
  </si>
  <si>
    <t>M&amp;E Statistical Support For Life-Cycle Studies</t>
  </si>
  <si>
    <t>University of Washington</t>
  </si>
  <si>
    <t>Fish Passage Monitoring</t>
  </si>
  <si>
    <t>The project supports BPA decision making, provides in-season survival estimates, and performs monitoring and evaluation of several environmental parameters.  This project should be reviewed with the Data Management projects and the analytical support projects being considered under the fish passage monitoring issue.  This project provides data analysis and evaluation.  This project is in the Action Agencies 2007-2009 Implementation Plan.  Some members of the MSRT believe this project should be funded by NOAA.</t>
  </si>
  <si>
    <t>This project provides real time analysis to support DART.  It appears that this project should be rolled into a single proposal with the other DART projects.  This project is providing fish passage analysis and should be held to the same standards and oversight as described in the 2003 Mainstem Amendment for fish passage monitoring.  It appears that some of the tasks within the project are duplicative of other fish passage monitoring, or are solely for BPA support.  Tasks within the three fish passage monitoring projects (199105100, 199601900, and 200732100) need to be well coordinated to avoid duplication.  This project should receive a slight increase (5%) to their FY 2006 budget level to support increased costs.</t>
  </si>
  <si>
    <t>Technical Management Team (TMT)</t>
  </si>
  <si>
    <t xml:space="preserve">This is the DART project.  A portion of this proposal addresses functions formerly performed by Fish Passage Center.  This proposal should be reviewed in the context of the other fish passage monitoring proposals.  DART has been providing second tier data base for 14 years.  The MSRT would like to review the DART functions in relation to the support they provide to BPA and others in the CRB. This project should also be reviewed with the Data Management projects.     </t>
  </si>
  <si>
    <t>This project would be considered High Priority by several MSRT members, but all agree this project should be funded.  CSMEP is accomplishing the Columbia River fish elements of the PNAMP work plan.  This project has demonstrated high production and good coordination.  It is likely the best program to coordinate and standardize RME and its partnership with PNAMP will assist in “marketing”  standardization and agency acceptance.  Comparability of data is a high priority and only CSMEP, PNAMP and a few others are collaborating to the degree necessary to ensure joint development of products and broad acceptance and future attainment of comparable and accessible data, analysis and standards.</t>
  </si>
  <si>
    <t>Row</t>
  </si>
  <si>
    <t>Draft Council FY2007</t>
  </si>
  <si>
    <t>Draft Council FY2008</t>
  </si>
  <si>
    <t>Draft Council FY2009</t>
  </si>
  <si>
    <t>Draft Council 07-09 total</t>
  </si>
  <si>
    <t>Draft Basinwide recommendations</t>
  </si>
  <si>
    <t>Annual recom</t>
  </si>
  <si>
    <t>This project has approved for funding by the USACE for FY 2006.  The AFEP program is annually funded and out of sync with this funding process for FY 2007 and beyond.   This project is directly related to spill operations at Bonneville Dam.  This project is coordinated with Project number 199900301.  This is a High Priority need in the 2004 FCRPS Biological Opinion UPA.  The MSRT believes that if the USACE had the responsibility to fund the feasibility study, then it would likely be their responsibility to fund the follow on work.  There is a similar proposal identified in the Corps FY07 AFEP research planning process.</t>
  </si>
  <si>
    <t>Use of Mainstem Habitats by Juvenile Pacific Lamprey (Lampetra tridentata)</t>
  </si>
  <si>
    <t>This proposal would address critical uncertainties identified by the LTWG.  This is a High Priority issue that is being addresses by several proposals.  These proposals should be reviewed as a group to determine the priorities for this funding cycle.</t>
  </si>
  <si>
    <t>Multi-scale assessment of hyporheic flow, temperature and fish distribution in Columbia River Tributaries</t>
  </si>
  <si>
    <t>Comparison of this project with other projects focused on hyporheic flow should be performed.  Some members of the MSRT felt this should be ranked higher.  The benefits of restoring this basic and pervasive limiting factor for salmonid survival is clear, few correlate studies (similar ecotype and basin hydrography) exist to compare appropriately.</t>
  </si>
  <si>
    <t>Physical and Biological Testing of a Flow Velocity Enhancement System</t>
  </si>
  <si>
    <t>Natural Solutions</t>
  </si>
  <si>
    <t xml:space="preserve">This project should be considered within the USACE AFEP research process.  The effort is mainly focused at mainstem federal dams in the far forebay to entrain fish prior to the confused currents directly in front of the dams.  This request is for phase one of the evaluation.  This work needs to be well coordinated with other passage improvement projects to insure no overlap and integration with other research efforts by the USACE.  </t>
  </si>
  <si>
    <t>53, 64</t>
  </si>
  <si>
    <t>Evaluate the effects of hyporheic exchange on egg pocket water temperature in Snake River fall Chinook salmon spawning areas</t>
  </si>
  <si>
    <t>This project should probably be funded by Idaho Power Company and considered in the FERC relicensing process.  Any recommendations as a result of this project would have to be implemented by IPC.</t>
  </si>
  <si>
    <t>Historic Changes in Organic Nutrient Sources and Productivity Proxies in the Columbia River Estuary in Relation to Juvenile Salmon Habitat Restoration Priorities</t>
  </si>
  <si>
    <t>It appears that there may be duplication with project number 200301000.  If recommended for funding these two projects should be closely coordinated.  This project will direct on-the-ground work in the Estuary Province, and therefore should be prioritized and funded there.  An analysis of the sediment core samples would allow the analysis of nutrient flow modifications in the estuary due to construction and operation of the hydrosystem.</t>
  </si>
  <si>
    <t>Effects of the marine environment on the growth and survival of Columbia Basin spring Chinook and sockeye salmon stocks.</t>
  </si>
  <si>
    <t>This project appears redundant with project number 199801400.  The tasks presented here appear to be included in project number 199801400 (by different implementers).  Some prioritization of tasks proposed in the suite of ocean projects must occur.  These projects address a Core Program need, but it is unclear which tasks within the project meet that standard.  This project needs to be reviewed with other ocean studies. The set of questions around ocean survival and movement are Core Program issues.  Which suite of projects should be funded to address those questions needs to be strategically developed to fit within an available budget and address management questions with enough certainty to be useful for decision making.</t>
  </si>
  <si>
    <t>What was old is new again: evaluate the pound net and beach seine as innovative live capture selective harvest gears</t>
  </si>
  <si>
    <t>Tribal members of the MSRT expressed their concern about selective harvest.  This may potentially be considered a conservation action in the 2006 Biological Opinion.</t>
  </si>
  <si>
    <t>Rapid DNA Profiling of Hatchery and Wild Salmon Stocks with Single Nucleotide Polymorphism (SNP) Profiling</t>
  </si>
  <si>
    <t>Selective Gear Demonstration Project: Reef Net Fishing Gear for Lower Columbia River Commercial Salmon Fishery</t>
  </si>
  <si>
    <t>Washington Sea Grant Program</t>
  </si>
  <si>
    <t>Evaluation of Live Capture, Selective Fishing Gear</t>
  </si>
  <si>
    <t>Colville Confederated Tribes</t>
  </si>
  <si>
    <t>Tribal members of the MSRT expressed their concern about selective harvest.  This may potentially be considered a conservation action in the 2006 Biological Opinion.  This project is tied to the Chief Joseph Hatchery project for collection of brood stock.</t>
  </si>
  <si>
    <t>Systemwide distribution of genetic variation within and among populations of the white sturgeon (Acipenser transmontanus)</t>
  </si>
  <si>
    <t>University of California at Davis</t>
  </si>
  <si>
    <t xml:space="preserve">The sturgeon proposals should be reviewed together.  The results of the current sturgeon workshop would help in prioritizing the sturgeon proposals.   A comprehensive management plan for sturgeon is a High Priority need.  </t>
  </si>
  <si>
    <t xml:space="preserve">There are two unresolved issues with the bull trout projects.  First, the tie to the FCRPS Bull Trout BiOp and FCRPS responsibility.  Second, coordination with USCOE bull trout projects would be expected and cost savings should be identified.
The MSRT views this proposed work as a key project to evaluate reports that bull trout are using the reservoirs and also are passing though the FCRPS facilities. The success of this project will depend on the region’s ability to tag a large number of fish. This project will distribute 3000 tags to managers in Idaho, Washington, and Oregon that are conducting fisheries surveys (surveys included in this group include efforts proposed through Proposal 200714600) in this particular region.  Project sponsors have indicated that the $18,000 requested for the vehicle is no longer needed. The MSRT recommends deferring the genetic analysis task to a later date; however, tissue samples should be collected and archived.
</t>
  </si>
  <si>
    <t>Coded-Wire Tag Recovery</t>
  </si>
  <si>
    <t>CWT</t>
  </si>
  <si>
    <t>A new task has been added to include sampling for PIT tags while sampling for CWTs.  There has been a significant increase in budget that cannot be explained by the addition of sampling wands.  A budget review should be performed prior to funding.  One MSRT member questions the usefulness of the additional PIT tag interrogation task.  Many or most fish sampled would likely be cleaned and missing PITs.  Individual tag information or expansions from tag data may only produce “interesting” information.</t>
  </si>
  <si>
    <t>The MSRT recommends funding the CWT projects at their FY2006 level plus a 5% increase for increased costs.  The PIT tag sampling is not a high priority for the MSRT.</t>
  </si>
  <si>
    <t>Annual Stock Assessment - Coded Wire Tag Program (ODFW)</t>
  </si>
  <si>
    <t>see 198201301</t>
  </si>
  <si>
    <t xml:space="preserve">The MSRT recommends funding the CWT projects at their FY2006 level plus a 5% increase for increased costs.  </t>
  </si>
  <si>
    <t>Coded Wire Tag - USFWS</t>
  </si>
  <si>
    <t>Coded Wire Tag - WDFW</t>
  </si>
  <si>
    <t>Integrated Status and Effectiveness Monitoring Program (ISEMP): The design and evaluation of monitoring tools for salmon populations and habitat in the Interior Columbia River Basin.</t>
  </si>
  <si>
    <t>This project began in the Wenatchee subbasin and has grown to several intensively monitored watersheds.  The total project lifetime cost for this project will total more than $60M.  Are these the subbasins and is this the effort that the region wants to invest in?  This project must be included in the discussion of where to prioritize monitoring for the Program.  On member expressed concern that products for management decisions have not been in proportion to costs for this project.</t>
  </si>
  <si>
    <t>The MSRT recommends that the project sponsor revisit their scheduling for this project and adjust the sequence to fit within a reduced budget.  Also, the project could reduce the amount of restoration actions and target actions being funded by BPA in similar areas within the proposed subbasins.  This project should receive a slight increase (5%) to their FY 2006 budget level to support increased costs.</t>
  </si>
  <si>
    <t>44, 46</t>
  </si>
  <si>
    <t>Monitoring of Adult Abundance and Spatial Distribution for Snake River Spring/Summer Chinook Salmon ESU Populations</t>
  </si>
  <si>
    <t>Nez Perce Tribe / Idaho Department of Fish and Game</t>
  </si>
  <si>
    <t>This proposal raises the question of how much monitoring we require and intend to perform across the basin and how to distribute that monitoring.</t>
  </si>
  <si>
    <t>This is a comparison of accuracies for techniques.  This proposal should be guided by PNAMP and CSMEP.  Application of the technique should be proposed and funded under a separate proposal.</t>
  </si>
  <si>
    <t>Estimating the detection efficiency of snorkeling for detecting anadromous salmonid parr</t>
  </si>
  <si>
    <t>The need for this type of work will be determined in the PNAMP and CSMEP projects developing standardized sampling protocols.  Several MSRT members felt that their agencies/tribes had addressed this need (accuracy and precision of snorkel estimates).  The project sponsor remained skeptical that this was the case and that there remained a regional need for this work.  The ISRP should comment on the utility and purported uniqueness of the proposed methodology.  The final CSMEP report may speak to the need for this type of study.</t>
  </si>
  <si>
    <t>Application and enhancement of monitoring protocols for assessing productivity and watershed condition in headwater subcatchments of the John Day subbasin </t>
  </si>
  <si>
    <t>This project would attempt to connect habitat actions with effectiveness monitoring.</t>
  </si>
  <si>
    <t>Abiotic and Biotic Factors Affecting the Success of Reintroductions of Anadromous Salmonids in Cle Elum Lake, Washington</t>
  </si>
  <si>
    <t>Subbasin</t>
  </si>
  <si>
    <t>This project will pave the way for a sockeye reintroduction program in Cle Elum Lake.  This project would be more appropriately reviewed in subbasin process.  This is an on-the-ground action that is wholly contained in the Yakima subbasin.</t>
  </si>
  <si>
    <t>Dynamics of Gravel Spawning Beds in Lake Pend Oreille, ID</t>
  </si>
  <si>
    <t>Woods Hole Oceanographic Institution</t>
  </si>
  <si>
    <t xml:space="preserve">This project will develop predictive tools to better understand sediment transport of potential spawning gravels for Kokanee in Lake Pend Oreille.  This project would be more appropriately reviewed in the subbasin process. This is an on-the-ground project occurring wholly in the Pend Oreille subbasin.  </t>
  </si>
  <si>
    <t>The evaluation of limiting factors on resident and anadromous salmonids in Lake Wenatchee, Washington</t>
  </si>
  <si>
    <t>Fund out of the ISAB/ISRP placeholder.</t>
  </si>
  <si>
    <t>This project will look at predation and other limiting factors (i.e., nutrients) for sockeye in Lake Wenatchee.  This is an on-the-ground action that is wholly contained in the Wenatchee subbasin.</t>
  </si>
  <si>
    <t>Determination of Steelhead Production and Productivity Response to Habitat Manipulations in the Upper Potlatch River, Idaho</t>
  </si>
  <si>
    <t xml:space="preserve">This is a project to assess the benefit of habitat actions in the Potlatch River to benefit steelhead production.  This project would be more appropriately reviewed in the subbasin process. This is an on-the-ground project occurring wholly in the Clearwater subbasin.  </t>
  </si>
  <si>
    <t>Habitat effectiveness survey of existing, historical, and potential beaver habitat in the Upper Columbia Basin, Methow Subbasin</t>
  </si>
  <si>
    <t>Pacific Biodiversity Institute</t>
  </si>
  <si>
    <t xml:space="preserve">This project evaluates historic distribution of beaver habitat and will transplant beaver into suitable habitat as a restoration action.  This project would be more appropriately reviewed in the subbasin process. This is an on-the-ground project occurring wholly in the Methow subbasin.   </t>
  </si>
  <si>
    <t>Effectiveness Monitoring of In-Stream Habitat Restoration in the Lower Entiat Basin at Microhabitat and Reach Scales</t>
  </si>
  <si>
    <t xml:space="preserve">This project will monitor the response of juvenile fish populations to rearing habitat restoration actions.  This project would be more appropriately reviewed in the subbasin process. This is an on-the-ground project occurring wholly in the Entiat subbasin.    </t>
  </si>
  <si>
    <t>Mititgation of marine-derived nutrient loss in the Boise-Payette-Weiser subbasin.</t>
  </si>
  <si>
    <t xml:space="preserve">This is a pilot project to develop a technique for mitigating for loss of marine derived nutrients in anadromous streams.  This issue was addressed in a previous Council innovative project solicitation.  This project would be more appropriately reviewed in the subbasin process. This is an on-the-ground project occurring wholly in the Middle Snake Province.  BPA would expect to see significant cost share in this study area.  </t>
  </si>
  <si>
    <t>Does the Decline of Idaho's Sockeye Salmon Correlate with a Mountain Beetle Infestation?</t>
  </si>
  <si>
    <t>Request is for the planning phase of the project only.  This project addresses a known limitation on sturgeon production (no recruitment in lower river reservoirs).  There is currently no overall sturgeon management plan that identifies the long term needs for sturgeon in the lower river.  CRITFC believes this should be a High Priority project to protect the long term existence of sturgeon in the lower reservoirs.  The MSRT believes there is a high priority need to develop a basinwide sturgeon plan for the Program.</t>
  </si>
  <si>
    <t>Regional research</t>
  </si>
  <si>
    <t>Research, monitoring, and evaluation of emerging issues and measures to recover the Snake River fall Chinook salmon ESU</t>
  </si>
  <si>
    <t>Research</t>
  </si>
  <si>
    <t>AFEP is funding a study on transportation and spill to determine if hatchery surrogate fish behave in a similar manner as naturally produced smolts.  That study evaluates behavior and timing down to Lower Granite Dam.  This project focuses on wild fish.  All elements of the project may not be Core Program (i.e., food habits).</t>
  </si>
  <si>
    <t>Due to the limited funding environment, the MSRT recommends sequencing the work within this project to meet FY 2006 funding levels for the next three years, with $100,000 of added funding annually to support the density dependence portion of the study.</t>
  </si>
  <si>
    <t>Snake River fall Chinook salmon life history investigations</t>
  </si>
  <si>
    <t>This project can be flexible in funding level based on which tasks are moved forward and coordination with other projects (USACE acoustic receivers).  This project needs to be reviewed with all the other Fall Chinook studies. The set of questions surrounding SR Fall Chinook survival and movement are Core Program issues.  Which suite of projects should be funded to address those questions needs to be strategically developed to fit within an available budget and address management questions with enough certainty to be useful for management decisions.</t>
  </si>
  <si>
    <t>The budget for this proposal contains many uncertainties and covers a wide breadth of information.  The budget was submitted as if no other monitoring programs were in place at the dams.  We know that COE-funded monitoring programs will likely be in place, so budget efficiencies will be available.  The MSRT recommends funding this project at a target level, and ask the projects sponsors to seek cost and study design efficiencies to meet that target.  The MSRT recommends that the project sponsors proceed at a slower pace and focus on where the yearling life history type fish reside over the winter.  The budget target should average no more than $750,000 annually over three years.</t>
  </si>
  <si>
    <t>Evaluate Delayed (Extra) Mortality Associated with Passage of Yearling Chinook Salmon through Snake River Dams</t>
  </si>
  <si>
    <t>Some MSRT members expressed concern about language in this proposal that indicated that this project may not be able to accomplish it objectives.  This project is addressing a Core Program need; however, the MSRT needs the ISRP and other technical reviews for this project to determine if this project can accomplish its objectives.</t>
  </si>
  <si>
    <t xml:space="preserve">Although this project addresses a primary management question, it is unclear whether this project can be successful in answering the latent mortality question.  The MSRT would encourage the project sponsors to find efficiencies by coordinating with other tagging projects for the in-river fish.  This project needs to be reconciled/coordinated with the AFEP project addressing latent mortality.  This is a high priority, but future funding levels for this project should be based on the project's successful implementation of its study design.  </t>
  </si>
  <si>
    <t>Historic Habitat Opportunities and Food-Web Linkages of Juvenile Salmon in the Columbia River Estuary and Their Implications for Managing River Flows and Restoring Estuarine Habitat</t>
  </si>
  <si>
    <t>National Oceanic &amp; Atmospheric Administration (NOAA)</t>
  </si>
  <si>
    <t>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   Also, these projects may need to be considered ongoing monitoring rather than research.</t>
  </si>
  <si>
    <t>Evaluating relative reproductive success of wild and hatchery origin Snake River fall Chinook spawners upstream of Lower Granite Dam</t>
  </si>
  <si>
    <t>It appears that this project is requesting funds for completion of work.  The MSRT supports completion of this project at the level of funding requested.</t>
  </si>
  <si>
    <t>This proposal has requested funds to complete a final report for the project.</t>
  </si>
  <si>
    <t>Evaluate the Relative Reproductive Success of Reconditioned Kelt Steelhead</t>
  </si>
  <si>
    <t>This project evaluates the reproductive success of reconditioned kelts.  The MSRT would like this project reviewed with 200001700 in order to find budget efficiencies.</t>
  </si>
  <si>
    <t>Ocean Survival Of Salmonids</t>
  </si>
  <si>
    <t>Moved from local province review.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new reproductive success projects are ranked Recommended Action.  Although this information is understood as a high priority need, how each of these projects are addressing specific management questions needs to be explained.</t>
  </si>
  <si>
    <t>Migration and homing ecology of supplemented and wild spring Chinook salmon.</t>
  </si>
  <si>
    <t>The MSRT would like to see better integration with project number 199305600.  This project would build on existing YKFP efforts to get better and more specific information on release information and carcass location post-spawning.  Some MSRT members see this work as very redundant with the YKFP project and recommend a Do Not Fund.  This proposal should be reviewed with all hatchery reform or hatchery research projects.</t>
  </si>
  <si>
    <t>47, 45</t>
  </si>
  <si>
    <t>Forecasting Hydrosystem Operations to Benefit Anadromous Fish Migration</t>
  </si>
  <si>
    <t>US Department of Energy (DOE)</t>
  </si>
  <si>
    <t>The project collects coded wire tags of juvenile fish to piece together distributions during their first year in the sea.  Some prioritization of tasks proposed in the suite of ocean projects must occur.  These projects address a Core Program need, but it is unclear which tasks within the project meet that standard.   Several MSRT members are concerned that the suite of ocean projects have outgrown a sustainable size for the Program and are addressing questions derived outside of the needs of the Program.  This project needs to be reviewed with other ocean studies. The set of questions around ocean survival and movement are Core Program issues.  Which suite of projects should be funded to address those questions needs to be strategically developed to fit within an available budget and address management questions with enough certainty to be useful for decision making.</t>
  </si>
  <si>
    <t>This project does not address the primary management questions related to operation and mitigation of the FCRPS.  Knowing specific location of fish movement in the ocean will not contribute significantly to the life cycle studies necessary for hydro operations.</t>
  </si>
  <si>
    <t>Acoustic Tracking For Survival</t>
  </si>
  <si>
    <t>Kintama Research</t>
  </si>
  <si>
    <t xml:space="preserve">The MSRT recommends funding this project at the levels requested.  </t>
  </si>
  <si>
    <t>Methods of Applying Salmon Timing Mechanisms to Wild and Hatchery Fish Management</t>
  </si>
  <si>
    <t>The B. Taylor Group LLC</t>
  </si>
  <si>
    <t>The MSRT adopted a principal that ISRP Not Fundable proposals were not going to be included in the budget balance exercise.  This is an important project, but under the current funding environment this new start project should be delayed until additional funding is identified.  This may be an important project for recovery monitoring and BiOp implementation monitoring.</t>
  </si>
  <si>
    <t>Genetic characteristics and movement patterns of bull trout populations between Chief Joseph and McNary Dams, within the Columbia Cascade and Columbia Plateau Provinces</t>
  </si>
  <si>
    <t>Relative abundance, distribution, and population structure of lampreys in the Columbia River Basin</t>
  </si>
  <si>
    <t>Lamprey</t>
  </si>
  <si>
    <t xml:space="preserve">It is important this project be closely coordinated with the other lamprey projects and the Lamprey Technical Work Group.  Some members of the MSRT believe that this project should be Core Program project due to the lack of information available for lamprey in the basin. </t>
  </si>
  <si>
    <t>Fundable in part</t>
  </si>
  <si>
    <t>The MSRT recommends funding reductions for FY 2007 (Fund Tasks 1.1, 1.2, and 1.3).  For FY 2008 and 2009, the sponsor should sequence the tasks to meet the reduced funding level.  Funding this project is a priority.  The tasks should be defined to meet the lower budget target.  It is assumed that the pace of sampling would be reduced to match a reduced funding level, to average $500,000 over the three year funding period.</t>
  </si>
  <si>
    <t>Timing and survival of PIT tagged juvenile fall Chinook from the Hanford Reach.</t>
  </si>
  <si>
    <t>This project would cost share with existing projects to PIT tag Fall Chinook in the Hanford Reach for survival rates and SARs.  Possible budget reductions if PIT tag costs were covered in other project(s).  This is the last healthy component of mainstem spawners and there is not currently a long term tagging effort in place for this keystone stock.  One member suggested cost share by Pacific Salmon commission, since much of the impact on this stock is by Alaska and Canadian fisheries.</t>
  </si>
  <si>
    <t>The MSRT believes that the benefits received compared to the proposed costs, makes this project a higher priority.</t>
  </si>
  <si>
    <t>Characterizing the Geographic Distribution of Freshwater Mussels in the Columbia Basin Using Museum Collection Data.</t>
  </si>
  <si>
    <t>This project would sample museum collections to begin creating distribution estimates.</t>
  </si>
  <si>
    <t>A Freshwater Mussel Watch for Biomonitoring in the Columbia River Basin</t>
  </si>
  <si>
    <t>Confederated Tribes of the Umatilla Indian Reservation</t>
  </si>
  <si>
    <t>This project addresses a habitat monitoring question, how should we be monitoring water quality and should we use a suite of species for establishing biological indices?  What other entities have water quality M&amp;E responsibility and how should they be coordinated/partnered with for common data needs?  Should we use a suite of species for establishing indices?  This project would sample one subbasin in each state.  There is a direct link to salmon in that they are the intermediate host for mussels.  Level of FCRPS responsibility?</t>
  </si>
  <si>
    <t>37, 68</t>
  </si>
  <si>
    <t>Comment</t>
  </si>
  <si>
    <t>Final ISRP Comment</t>
  </si>
  <si>
    <t>Sponsor looking at what they can do for this amount of funding.  Will be provided during public comment period.</t>
  </si>
  <si>
    <t>ISRP fundable in part:  ISRP recommended the project be funded in part until proponent results can demonstrate proof-of-concept.    Ensure that this level is adequate to meet the needs of the scope of work that was approved last year.</t>
  </si>
  <si>
    <t>Only funding a portion.  Address ISRP concerns during contracting.</t>
  </si>
  <si>
    <t>Fund only the sampling protocol (task 1.3).  Confirm that this work can be done for the amount recommended during public comment period.</t>
  </si>
  <si>
    <t>Innovative solicitation</t>
  </si>
  <si>
    <t>Fundable in part:  Maintain current scope and complete the experiment.  Adjust budget to reflect current scope.  Council comment:  project in nearing completion of experiment, need to plan for moving this work to implementation and funding out of the province/supplementation projects.</t>
  </si>
  <si>
    <t>Need to be complete in 3 years.</t>
  </si>
  <si>
    <t>1 year only, need to submit the sampling design (year 1)  to the Council before out year commitment.  ISRP fundable qualified:  address ISRP comments during contracting.</t>
  </si>
  <si>
    <t>This project has been ongoing for possibly 17 years.  What have we learned so far?  The project established a baseline genetic framework and is now filling in more specific genetic information on particular stocks.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t>
  </si>
  <si>
    <t>Due to the limited funding environment, the MSRT recommends sequencing the work within this project to meet FY 2006 funding levels (plus a 5% increase for increased costs) for the next three years.</t>
  </si>
  <si>
    <t>Develop Progeny Marker for Salmonids to Evaluate Supplementation</t>
  </si>
  <si>
    <t xml:space="preserve">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  Also, these projects may need to be considered ongoing monitoring rather than research.  </t>
  </si>
  <si>
    <t>The increase in funding from 2006 is linked to a subcontract for otilith analysis.  The MSRT recommends funding this project at a slightly reduced level to continue this important study.</t>
  </si>
  <si>
    <t>Growth modulation in salmon supplementation</t>
  </si>
  <si>
    <t>This is a basic research project developing hatchery practice improvements. The study is investigating what hatchery practices are driving the large number of precocial males returning to the Cle Elum hatchery.  The current proposal expands that work beyond the Yakima basin (about 20% of the proposal).  The issue this project addresses (larger percentage of precocial males) is a high priority critical uncertainty.  The MSRT are not sure if this study design is the best we can do for addressing this uncertainty.  The MSRT will look to the ISRP review for determination of the study design adequacy.  The MSRT would like to see better integration with project number 199305600.  This proposal should be reviewed with all hatchery reform and hatchery research projects.</t>
  </si>
  <si>
    <t>Due to the limited funding environment, the MSRT recommends sequencing the work within this project to meet FY 2006 funding levels (plus 5% for increased costs) for the next three years.</t>
  </si>
  <si>
    <t>46, 45</t>
  </si>
  <si>
    <t>Eval Of Reprod Of Steelhead</t>
  </si>
  <si>
    <t>Budget Category</t>
  </si>
  <si>
    <t>Program Priority</t>
  </si>
  <si>
    <t>Monitoring Component/Focal Theme</t>
  </si>
  <si>
    <t>Prioritization Category</t>
  </si>
  <si>
    <t>MSRT General Comments</t>
  </si>
  <si>
    <t>Control of BKD by Inactivation of the Renibacterium salmoninarum Sortase Enzyme as an Alternative to Antibiotics</t>
  </si>
  <si>
    <t>This project addresses a High Priority issue within the basin hatcheries.  It is unclear to the MSRT if this project is the one to address this issue.   The ISRP review should help in the final determination of technical merits for this project.  This proposal should be reviewed with all hatchery reform or hatchery research projects.</t>
  </si>
  <si>
    <t>Investigation of the Relative Reproductive Success of Stray Hatchery and Wild Steelhead and the Influence of Hatchery Strays on Natural Productivity in the Deschutes River Subbasin</t>
  </si>
  <si>
    <t>CBFWA Collaborative Systemwide Monitoring and Evaluation Program</t>
  </si>
  <si>
    <t>M&amp;E coordination</t>
  </si>
  <si>
    <t>This is a new project.  This is a follow up project to a BPA 2000 BiOp project addressing RPA 143.  The original phase of the project covering the four Snake River resevoirs has completed.  RPA 143 and the UPA anticipated extension of the temperature model selected by the Water Quality Team, CEQUAL-W2, down to Bonneville Dam.  The initial portion of this project proposes to do so but is a component of a larger effort addressing load following/peaking operations and fish movement.  This project will develop a computer model to predict the hydrograph under different flow simulations, linking several other existing models (mostly hydrodynamic and temperature models).  Several MSRT members view this project as primarily benefiting power operations, and only secondarily benefiting fish.  The non-temperature portion of the proposal requires a policy change affecting hydro operations.</t>
  </si>
  <si>
    <t>Characterizing stress responses in lampreys: assessments based on cDNA microarrays</t>
  </si>
  <si>
    <t xml:space="preserve">This limiting factor ranked in a high category in the Lamprey critical uncertainties document.  The MSRT struggled with the management context of this study.  The MSRT does not believe that this is a High Priority need at this time. </t>
  </si>
  <si>
    <t>This proposal was inadequate to determine merit and no ties to specific guidance documents were provided.</t>
  </si>
  <si>
    <t>Strategic Adaptation of the Federal Columbia River Power System to Climate Variability and Change</t>
  </si>
  <si>
    <t>Portland State University</t>
  </si>
  <si>
    <t>There is an economic analyses contained in this proposal that would be suited for an IEAB review.  The hydrologic model appears to be a reinvention of the wheel. The aspect of looking at climate change is on the mark and is included in the Council's work plan to include in power planning in the near future.  The proposal will rely on a one dimensional temperature model and a new reservoir operations model that are not consistent with what the regional managers have agreed with.</t>
  </si>
  <si>
    <t>Investigating Juvenile Salmonid Mortality Associated with Lock Flushing</t>
  </si>
  <si>
    <t>bluefish.org</t>
  </si>
  <si>
    <t>Although this proposal poses an interesting question, it does not provide enough detail to evaluate nor does funding appear adequate to complete the study.  Evaluation of salmonid survival through the locks is not called for in any guidance documents.  A more complete proposal should be developed for the AFEP process.</t>
  </si>
  <si>
    <t>Investigating Flood Control Benefits and Flooding Risks of Federally Controlled Lower Snake Dams</t>
  </si>
  <si>
    <t>Flood control is a USACE responsibility and there was a very recent study out for public comment.</t>
  </si>
  <si>
    <t>Screening diversions for conservation of fish populations in the Columbia River Basin: entrainment losses, prioritization, and the efficacy of alternative technology designs</t>
  </si>
  <si>
    <t>The purpose of subbasin planning was to generate priorities within subbasins for habitat improvements.  The MSRT would be surprised that this is an urgent need at the local level.</t>
  </si>
  <si>
    <t>Nutrient Enhancement Business Plan</t>
  </si>
  <si>
    <t>Lower Columbia Fish Enhancement Group</t>
  </si>
  <si>
    <t>The MSRT views the purpose of this project as mostly economic development.</t>
  </si>
  <si>
    <t>Evaluating and prioritizing restoration of riparian habitat for improving in-stream conditions for anadromous salmonids in the Columbia River basin.</t>
  </si>
  <si>
    <t xml:space="preserve">As a USFS effort, more cost share may be appropriate.  </t>
  </si>
  <si>
    <t>55, 62</t>
  </si>
  <si>
    <t>Enhanced Landscape Classifcation to Improve Assessment of Conservation Restoration and Mitigation Projects</t>
  </si>
  <si>
    <t>More cost share would be appropriate with this project.  The purpose of the model goes beyond BPA responsibilities.  With the completion of Subbasin Plans and comprehensive subbasin assessments, this project seems out of sync with the Program implementation.</t>
  </si>
  <si>
    <t>55, 63</t>
  </si>
  <si>
    <t>Cooler Temperatures for Federally Controlled Reservoirs</t>
  </si>
  <si>
    <t xml:space="preserve">The USACE evaluated discharges from Brownlee, as well as previous Battelle studies.  This issue is being addressed through FERC relicensing.  </t>
  </si>
  <si>
    <t>Investigating Reservoir Sediment Concerns of a Restored Free-Flowing Lower Snake River</t>
  </si>
  <si>
    <t>Dam Removal</t>
  </si>
  <si>
    <t xml:space="preserve">This proposal investigates a pre-dam removal activity.  Not likely a BPA obligation.   </t>
  </si>
  <si>
    <t>Surveying Jobs that Depend on the Existence of Lower Snake River Reservoirs</t>
  </si>
  <si>
    <t>This is a FY 2007-2009 funding cycle.  Currently there is no pending legislation for authorization of dam removal.  Some of these questions were addressed in the Lower Snake River Feasibility Study.  If authorization was granted for dam removal, the most likely funding source for this type of activity would be through Congressional appropriations to the USACE.  Review of this type of work would more appropriately be performed by the IEAB.</t>
  </si>
  <si>
    <t>Keeping Irrigators Whole in the Event of Reservoir Removal</t>
  </si>
  <si>
    <t>Keeping Commodity Shippers Whole in the Event of Reservoir Removal</t>
  </si>
  <si>
    <t>Reducing the Cost of Reservoir Removal</t>
  </si>
  <si>
    <t>Estimating Bonneville Power Administration Revenue Effects in the Event of Reservoir Removal</t>
  </si>
  <si>
    <t>Genetic Monitoring of Snake River Chinook Salmon and Steelhead</t>
  </si>
  <si>
    <t>Confirm what work can be completed at this budget level.</t>
  </si>
  <si>
    <t>at $750k / yr sponsor reports they can accomplish 2 of 3 objectives.  Will not be able to analyze relationships between yearling and sub yearling life histories for summer spill, ops.   Won't be able to tag and track fish to correct the smolt to adult survival rates for fa chin.  At the $1 mill, need to determin if they can they get the tagging done.</t>
  </si>
  <si>
    <t>Annual target:</t>
  </si>
  <si>
    <t>Amount remaining</t>
  </si>
  <si>
    <t>Total 07-09 remaining</t>
  </si>
  <si>
    <t>Need to revisit prior to expiration of state water quality waivers (review during fall 07).</t>
  </si>
  <si>
    <t>This proposal should be very closely coordinated with the CSMEP project.</t>
  </si>
  <si>
    <t>Use of drift nets to monitor production and limiting factors in recruitment of larval Pacific lamprey</t>
  </si>
  <si>
    <t>This project is a follow up to a previous study that established the methodology.  The primary purpose of the project is to evaluate the limiting factors affecting lamprey.  If funded, this project needs to be strongly coordinated with the USGS project (200716500).</t>
  </si>
  <si>
    <t>The MSRT recommends funding this proposal with close coordination to the USGS project (200716500), consistent with the ISRP review.  The MSRT recommends funding at a level to focus on evaluating lamprey abundance and distribution in the Willamette Basin, not to exceed a 3-year average of $90,000 annually.</t>
  </si>
  <si>
    <t>Next Steps in Subbasin Planning: Umatilla Pilot Project</t>
  </si>
  <si>
    <t>This proposal would tie many of the existing models (EDT, AHA, QHA, Mainstem and estuarine passage models) for planning efforts for the next round of subbasin planning.  One MSRT member believes this proposal should be a Recommended Action at this time.</t>
  </si>
  <si>
    <t>Pacific Northwest Aquatic Monitoring Partnership-Fish Population Monitoring (FPM)--RME Design and Protocols. Programmatic and Standardized Work Products for PNW and the Columbia Basin</t>
  </si>
  <si>
    <t>Pacific Northwest Aquatic Monitoring Partnership (PNAMP)</t>
  </si>
  <si>
    <t>This proposal should be rolled into the PNAMP coordination proposal (project number 200400200).  It is confusing why these tasks and costs would not be included in the coordinator project.</t>
  </si>
  <si>
    <t>Assessment of Interactions between Hatchery and Wild Summer Steelhead in the John Day River Subbasin</t>
  </si>
  <si>
    <t>Confederated Tribes of Warm Springs Reservation of Oregon</t>
  </si>
  <si>
    <t>This project should be tied into the pilot project for intensively monitored watersheds (project number 200301700 - John Day subbasin portion), if funded.  The MSRT does not believe that this is the highest priority location for this type of work to occur to provide a basin-wide benefit.  A member of the MSRT would like the ISRP to review the sampling methodology (this project may not be able to answer the question it is addressing).</t>
  </si>
  <si>
    <t>Differences in Functional Genes Between Hatchery and Wild Chinook Salmon</t>
  </si>
  <si>
    <t>University of Idaho - Aquaculture Research Institute</t>
  </si>
  <si>
    <t>This proposal should be reviewed with all hatchery reform or hatchery research projects.</t>
  </si>
  <si>
    <t>Evaluation of spawning success in Pacific salmon using electromyogram telemetry</t>
  </si>
  <si>
    <t>This project is evaluating the question of whether specific fish are spawning in the wild (Red Fish Lake sockeye), where and when they spawn.  This project is different from the genetic studies in that if stocks are shown to be less fit, this project can help explain why.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new reproductive success projects are ranked Recommended Action.  Although this information is understood as a high priority need, how each of these projects are addressing specific management questions needs to be explained.</t>
  </si>
  <si>
    <t>Protecting wild steelhead populations by minimizing the behavioral differences between hatchery and wild populations.</t>
  </si>
  <si>
    <t>If this project were recommended for funding by the Council, a specific time frame should be determined for the course of their study.  This proposal should be reviewed with all hatchery reform or hatchery research projects.</t>
  </si>
  <si>
    <t>Genetic Evaluation of Chinook Salmon Supplementation in Idaho Rivers</t>
  </si>
  <si>
    <t>Idaho Department of Fish and Game / Nez Perce Tribe</t>
  </si>
  <si>
    <t>This project adds a genetic analysis component to the existing ISS study in response to a recent ISRP review.  Moved from local province review. 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new reproductive success projects are ranked Recommended Action.  Although this information is understood as a high priority need, how each of these projects are addressing specific management questions needs to be explained.</t>
  </si>
  <si>
    <t>Using otolith microstructure and microchemistry to delineate growth patterns and spatial structure of Snake River Fall Chinook salmon</t>
  </si>
  <si>
    <t>This project could help answer the question of where fall Chinook may over winter in the reservoirs if the water chemistry within each pool is adequately different.</t>
  </si>
  <si>
    <t>Assessing Recruitment Failure Across White Sturgeon Populations: Differences in Prey Availability and Physical Habitat Among Areas with Consistent, Inconsistent, and no Annual Recruitment to Age-1</t>
  </si>
  <si>
    <t xml:space="preserve">The sturgeon proposals should be reviewed together.  The results of the current sturgeon workshop would help in prioritizing the sturgeon proposals.  A comprehensive management plan for sturgeon is a High Priority need.  </t>
  </si>
  <si>
    <t>Proposal Number</t>
  </si>
  <si>
    <t>Title</t>
  </si>
  <si>
    <t>Sponsor</t>
  </si>
  <si>
    <t>FY07 Req</t>
  </si>
  <si>
    <t>FY08 Req</t>
  </si>
  <si>
    <t>FY09 Req</t>
  </si>
  <si>
    <t>MSRT Recom. FY2007</t>
  </si>
  <si>
    <t>MSRT Recom. FY2008</t>
  </si>
  <si>
    <t>MSRT Recom. FY2009</t>
  </si>
  <si>
    <t>MSRT Budget Comment</t>
  </si>
  <si>
    <t>July 27 Final MSRT Rec Page #</t>
  </si>
  <si>
    <t>Regional Coordination/ Support</t>
  </si>
  <si>
    <t>StreamNet (CIS/NED)</t>
  </si>
  <si>
    <t>Pacific States Marine Fisheries Commission (PSMFC)</t>
  </si>
  <si>
    <t>Basinwide</t>
  </si>
  <si>
    <t>Coordination/Support</t>
  </si>
  <si>
    <t>Data Mgmt</t>
  </si>
  <si>
    <t>Core Program</t>
  </si>
  <si>
    <t>A Streamnet project is a Core Program need.  The MSRT is not certain that this is the core Streamnet project that is needed.  There are four additional Streamnet proposals related to CSMEP, harvest, hatchery, and habitat project data which need to be considered in addition to this core project.  Streamnet's role and functions need be defined within an M&amp;E framework for the Program.  The project has requested guidance on priorities for data types needed by the Program.  The MSRT anticipates a workshop or meeting involving the Streamnet steering committee and regional managers to define Streamnet's role and functions for FY 2007-2009.  We do not have a specific recommendation to make that happen.  Some ideas include intial discussion at the upcoming NED workshop, Remand RME workgroup, CSMEP, and others. There is currently not a requirement in BPA contracts to report non-tagging fish data to Streamnet.  It appears that there may be substantial non-reporting of fish data to Streamnet by data collection projects funded by BPA.   Input to the Council's M&amp;E Framework could help define information needs for regional data management 
(ISRP Retrospective Report recommendation).</t>
  </si>
  <si>
    <t>Response requested</t>
  </si>
  <si>
    <t>StreamNet and IBIS should be well coordinated.  This project should be coordinated with the Data Management Placeholder, in case additional funding is required.  Any discussions of a regional data center should also occur in the context of the data management proposals.  CBFWA should host a workshop to develop priorities for the data management projects.  (see comments in MSRT final report).</t>
  </si>
  <si>
    <t>Columbia Basin Pit-Tag Information System.</t>
  </si>
  <si>
    <t>No comments.</t>
  </si>
  <si>
    <t>Fundable (Qualified)</t>
  </si>
  <si>
    <t>POST tracking project. Some prioritization of tasks proposed in the suite of ocean projects must occur.  These projects address a Core Program need, but it is unclear which tasks within the project meet that standard.   Several MSRT members are concerned that the suite of ocean projects have outgrown a sustainable size for the Program and are addressing questions derived outside of the needs of the Program.  This project needs to be reviewed with other ocean studies. The set of questions around ocean survival and movement are Core Program issues.  Which suite of projects should be funded to address those questions needs to be strategically developed to fit within an available budget and address management questions with enough certainty to be useful for decision making.</t>
  </si>
  <si>
    <t>Investigate genetic parentage analysis techniques to estimate spawner abundance in ESA-listed steelhead populations</t>
  </si>
  <si>
    <t>This technique would fill gaps in managing steelhead in Idaho (TRT inputs), where adult traps are not being used.  The technique would have to be evaluated for cost effectiveness against other sampling methods, once it was developed.  The ability to provide an inexpensive technique to fill this gap is a High Priority need across the basin.  One members suggested that PNAMP will be providing similar information as part of protocol review, publication, gap analysis and possible side/side comparison.  This project could be sequenced as a pilot study once PNAMP provides clearer direction.</t>
  </si>
  <si>
    <t>Analyze Chinook Salmon Spatial and Temporal Dynamics and Persistence</t>
  </si>
  <si>
    <t>US Forest Service (USFS) - Rocky Mt Research Station</t>
  </si>
  <si>
    <t>This project provides a long term data base with large geographic coverage that can be used for evaluating future sampling designs.  The data collected by the project also contributes significantly to TRT evaluations and management of these stocks.  How does this project fit into a regional monitoring program?</t>
  </si>
  <si>
    <t>Aquatic survey protocol comparison.</t>
  </si>
  <si>
    <t>US Forest Service - National Headquarters</t>
  </si>
  <si>
    <t>Fund at a level more consistent with the FY2006 funding level.  Concern was raised about a $100,000 in contracts that were added to this project that were previously provided under a NOAA Fisheries project 199302900.  The budget for 199302900 was reduced to move the funding into this project.  As a relative priority within the Basinwide budget, this project may have to absorb this cost.  This project should receive a slight increase (5%) to their FY 2006 budget level to support increased costs.</t>
  </si>
  <si>
    <t>Gas Bubble Disease Research &amp; Monitoring of Juvenile Salmonids</t>
  </si>
  <si>
    <t>Columbia River Research Laboratory</t>
  </si>
  <si>
    <t>Effect of Elevated Water Temperature and Gas Supersaturation on Bull Trout Reproduction and Growth.</t>
  </si>
  <si>
    <t>Abernathy Fish Tech. Center</t>
  </si>
  <si>
    <t>The MSRT is not certain that a laboratory study to evaluate these survival parameters is appropriate.  It is also not clear that results of this study would guide management action.</t>
  </si>
  <si>
    <t>Effects of short-term flow fluctuations on salmon migration</t>
  </si>
  <si>
    <t>Oak Ridge National Laboratory</t>
  </si>
  <si>
    <t>FY 2006 SOY</t>
  </si>
  <si>
    <t>Funding for PTAGIS should average $2.5M over the next three years.  If additional studies are approved that impact PTAGIS's budget, that cost should be borne by the project requesting support.</t>
  </si>
  <si>
    <t>Habitat and Biodiversity Information System For Columbia River Basin</t>
  </si>
  <si>
    <t>Northwest Habitat Institute</t>
  </si>
  <si>
    <t>Significant increase in budget should be evaluated against regional needs.  Guidance for this project should be included in the Streamnet discussions.  This project focuses on habitat information.  One member expressed a desire for improvements in data accuracy and better technology for query and data acquisition.</t>
  </si>
  <si>
    <t>Fundable</t>
  </si>
  <si>
    <t>Annual Work Plan CBFWA</t>
  </si>
  <si>
    <t>Columbia Basin Fish &amp; Wildlife Authority (CBFWA)</t>
  </si>
  <si>
    <t>F&amp;W Mgr Coord</t>
  </si>
  <si>
    <t>The portion of this project that addresses support for regional coordination of the fish and wildlife managers should be discussed in relation to other projects proposing similar work, in particular project proposals 200710600, 200710800, 200716200, and with Program coordination tasks in project proposal 199803100.  The project also provides regional reporting that should be tied with regional data management projects.  The portion of the CBFWA contract that supports fish and wildlife manager participation in regional activities should be considered in the "review as a group" prioritization category.</t>
  </si>
  <si>
    <t>The CBFWA budget supports two types of coordination - staff support and manager reimbursement.  The staff support portion of the project should be level funded from FY 2006, plus a slight increase (5%) to cover increased costs (FY2006 staff portion totaled $1,629,000).  The manager reimbursement portion of the project should be funded at $361,000.</t>
  </si>
  <si>
    <t>Implement Wy-Kan-Ush-Mi Wa-Kish-Wit</t>
  </si>
  <si>
    <t>Columbia River Inter-Tribal Fish Commission (CRITFC)</t>
  </si>
  <si>
    <t>The portion of this project that addresses support for regional coordination of the fish and wildlife managers should be discussed in relation to other projects proposing similar work.  This project coordinates tribal members at the project level to insure consistency between projects and among funding processes.  One member expressed concern that funding for this program should be concomitant with upriver and Snake River tribal recovery plans such as the Okanogan Initiative.  Performance standards and benchmarks should be clearly articulated and reported to the region.</t>
  </si>
  <si>
    <t>The project should be funded at FY 2006 levels, plus a slight (5%) increase due to increased costs.  The proposal should provide the same level of accountability in reporting as the CBFWA project (sign in sheets, meeting summaries, etc.).</t>
  </si>
  <si>
    <t>Spokane Tribe Fish and Wildlife Planning and Coordination</t>
  </si>
  <si>
    <t>Spokane Tribe</t>
  </si>
  <si>
    <t>Admin (see comments)</t>
  </si>
  <si>
    <t xml:space="preserve">Tasks within the three fish passage monitoring projects (199105100, 199601900, and 200732100) need to be well coordinated to avoid duplication. This project should receive a slight increase (5%) to their FY 2006 budget level to support increased costs.  A one time expense of $54,000 has been included in FY 2007 for the purchase of a new server.  </t>
  </si>
  <si>
    <t>29, 28</t>
  </si>
  <si>
    <t>Data Management for System Operations</t>
  </si>
  <si>
    <t xml:space="preserve">The fish and wildlife managers believe that this project may meet their needs.  See February 16, 2006 FPAC memo for articulation of fish and wildlife manager needs.  These functions are Core Program activities.  The MSRT recommends that a group should be formed that would develop the criteria for evaluating projects to serve fish passage monitoring functions for FY 2007-2009.   One member suggested incorporating this task into the CSMEP project.  </t>
  </si>
  <si>
    <t xml:space="preserve">The MSRT identified this proposal as best meeting the language in the 2003 Mainstem Amendment.  Tasks within the three fish passage monitoring projects (199105100, 199601900, and 200732100) need to be well coordinated to avoid duplication.  The Fish Passage Oversight Board needs to convene to review the three fish passage monitoring projects and provide guidance to the projects. </t>
  </si>
  <si>
    <t>29, 28, 43</t>
  </si>
  <si>
    <t>Service could be provided by existing projects (i.e., Streamnet library).  There was disagreement among the MSRT on the value of this service.  Journal publications are generally available on-line on various websites, this proposal would bring access to those publications into one location.</t>
  </si>
  <si>
    <t>Delivering Reliable Fish Passage Information for Hydrosystem Management</t>
  </si>
  <si>
    <t>Pacific Northwest National Laboratory</t>
  </si>
  <si>
    <t>Fish passage monitoring</t>
  </si>
  <si>
    <t>The fish and wildlife managers believe that this project would not address their needs.</t>
  </si>
  <si>
    <t>Fish Passage Technical Services Project</t>
  </si>
  <si>
    <t xml:space="preserve">The fish and wildlife managers believe that this project may meet their needs.  See February 16, 2006 FPAC memo for articulation of fish and wildlife manager needs.  These functions are Core Program activities.  The MSRT recommends that a group should be formed that would develop the criteria for evaluating projects to serve fish passage monitoring functions for FY 2007-2009.  </t>
  </si>
  <si>
    <t>Monitoring of juvenile and adult salmonid survival through the Federal Columbia River Power System</t>
  </si>
  <si>
    <t>Washington Department of Fish and Wildlife (WDFW)</t>
  </si>
  <si>
    <t>Fish Passage Data System (Key Functions Previously Performed by the Fish Passage Center)</t>
  </si>
  <si>
    <t>The fish and wildlife managers believe that this project would not address their needs.  No mechanism for real time delivery of products.</t>
  </si>
  <si>
    <t>Statistical Support For Salmonid Survival Studies</t>
  </si>
  <si>
    <t>High Priority</t>
  </si>
  <si>
    <t>This project develops study designs.  Directly supports NOAA survival studies.  Provides general statistical support to any project sponsor that requests it.  Methodology, consulting, study designs for tagging studies.  This service is a high priority.  It may serve the region better to have a consortium of independent statistical analysts available to project sponsors, rather than a single point source.  This project is in the Action Agencies 2005-2007 Implementation Plan.  New efforts proposed in this project should be reviewed in the context of similar regional efforts on Fall Chinook studies.  One member stated that the proposal fails to identify the benefits to date to justify the current funding request level.  The service appears to be under utilized and needs to be web based.  The member suggests and independent cost anlysis and use survey and this projects relation to CSMEP and PNAMP during the next funding cycle.</t>
  </si>
  <si>
    <t>/basinwide by Council 091306 AM</t>
  </si>
  <si>
    <t>draft 091306</t>
  </si>
  <si>
    <t>The MSRT reduced the budget target for this project to the 2006 level.  The sponsor will need to revise their proposal, to identify the priority tasks.</t>
  </si>
  <si>
    <t>ISAB</t>
  </si>
  <si>
    <t>Northwest Power and Conservation Council</t>
  </si>
  <si>
    <t>NPCC support</t>
  </si>
  <si>
    <t xml:space="preserve">Historically, the fish and wildlife managers have recommended funding the ISAB out of the Council's overhead funding and not take funding away from on-the-ground actions.  This is not an action that would be supported by consensus of the MSRT. </t>
  </si>
  <si>
    <t>This proposal will be funded out of the ISRP/ISAB placeholder.</t>
  </si>
  <si>
    <t>Project Compliance Monitoring</t>
  </si>
  <si>
    <t>XLSolutions</t>
  </si>
  <si>
    <t>BPA/Contract Support</t>
  </si>
  <si>
    <t>Do Not Fund</t>
  </si>
  <si>
    <t xml:space="preserve">PISCES should be able to provide project compliance monitoring for the Program as it matures.  </t>
  </si>
  <si>
    <t>Not fundable</t>
  </si>
  <si>
    <t>A Spatially Explicit &amp; Web-accessible Database for Managing the Impacts of Expanding Colonial Waterbird Populations on Juvenile Salmonids (Oncorhynchus spp.) in the Columbia River Basin</t>
  </si>
  <si>
    <t>Northwest Fisheries Science Center</t>
  </si>
  <si>
    <t>This could be accomplished through existing projects, likely at a reduced cost.</t>
  </si>
  <si>
    <t>Feasibility Study and Implementation of a System-wide Conservation Enforcement Web-Based Data Center</t>
  </si>
  <si>
    <t>Steven Vigg &amp; Company</t>
  </si>
  <si>
    <t>Columbia River Basin Journal</t>
  </si>
  <si>
    <t>Intermountain Communications</t>
  </si>
  <si>
    <t>Research Support</t>
  </si>
  <si>
    <t>Monitoring and Models for Restoration and Adaptive Management of White Sturgeon in the Columbia River Basin</t>
  </si>
  <si>
    <t>DNA typing to identify native inland Oncorhynchus mykiss</t>
  </si>
  <si>
    <t>Washington State University</t>
  </si>
  <si>
    <t>There are two projects addressing this issue.  This project would occur for several populations in Washington.  If this project were funding it should be closely coordinated with project number 200721800. This project addresses pervasive TRT issues with resident fish genetic conservation contribution to anadromous life history type affecting many ESUs and populations.</t>
  </si>
  <si>
    <t>58, 59</t>
  </si>
  <si>
    <t>Development of single nucleotide polymorphism (SNPs) genetic markers diagnostic between coastal rainbow trout and interior redband trout</t>
  </si>
  <si>
    <t>There are two projects addressing this issue.  This project is focused in the Kootenai system but coordinates with other projects.  If this project were funded it should be closely coordinated with project number 200717500.</t>
  </si>
  <si>
    <t>59, 58</t>
  </si>
  <si>
    <t>Columbia River/Cowlitz River Eulachon Research and Monitoring Plan (ERMP)</t>
  </si>
  <si>
    <t>Steward and Associates</t>
  </si>
  <si>
    <t>This project provides an assessment of eulachon population status and distribution in the lower Columbia River.  Some MSRT members would like to see the focus on limiting factors emphasized in this proposal with a reduction in other efforts within the proposal.</t>
  </si>
  <si>
    <t>Evaluating the sublethal impacts of current use pesticides on the environmental health of salmonids in the Columbia River Basin.</t>
  </si>
  <si>
    <t>Some MSRT members expressed concern about in-lieu issues with water quality regulators.  Some MSRT members question the management application of this information.  BPA would like to see an increased cost share for this project.</t>
  </si>
  <si>
    <t>Monitoring Invasive Species in the mainstem Columbia River: the development of a design to monitor the status and trends and provide for the early detection of invasive species</t>
  </si>
  <si>
    <t>Habitat based monitoring program for invasive species using an EMAP type of approach.  Species include mussels, aquatic macrophytes, phytoplankton and zooplankton, and others.  The MSRT were concerned that BPA is probably not the appropriate funding source for this project.  A significant cost share would be expected if BPA were to fund.</t>
  </si>
  <si>
    <t>Impact of American shad in the Columbia River</t>
  </si>
  <si>
    <t xml:space="preserve">The members of the MSRT feel that this is an important management question.  </t>
  </si>
  <si>
    <t>Documentation of food-web linkages in the mainstem Columbia River towards understanding the role of invasive species and establishing a baseline trophic state</t>
  </si>
  <si>
    <t>60, 66</t>
  </si>
  <si>
    <t>Ecosystem Economics Model for Willamette Basin Restoration and Conservation</t>
  </si>
  <si>
    <t>David Evans and Associates, Inc.</t>
  </si>
  <si>
    <t>This is the only project that addresses cost effectiveness of actions proposed for the FY07-09 process.  The proposal builds out from existing biological technical infrastructure that was developed for subbasin planning and recovery planning.</t>
  </si>
  <si>
    <t>60, 62</t>
  </si>
  <si>
    <t>Freshwater Mussel Research and Restoration Project</t>
  </si>
  <si>
    <t>This project appears to have two distinct parts: 1) restoration activities in the Umatilla subbasin (and possibly others), and 2) genetic analysis of mussels in several subbasins.  This project would be more appropriately reviewed in the subbasin processes.  This project may fit into PNAMP's vision for monitoring high level indicators.  Some MSRT members believe that certain elements of this project may be High Priority.</t>
  </si>
  <si>
    <t>Developing and Assessing Freshwater Mussel Distribution, Abundance and Life History Survey Methods in the Columbia Basin in Washington.</t>
  </si>
  <si>
    <t>The MSRT is reviewing this proposal on the basis of protocol development.</t>
  </si>
  <si>
    <t>61, 68</t>
  </si>
  <si>
    <t>Determining the Accuracy of Adult Coho Salmon Population Estimates from a Random, Spatially Balanced design using Area-Under-the-Curve</t>
  </si>
  <si>
    <t>IBIS should be closely coordinated with StreamNet.  This project should be coordinated with the Data Management Placeholder, in case additional funding is required.  Any discussions of a regional data center should also occur in the context of the data management proposals.  CBFWA should host a workshop to develop priorities for the data management projects.   (see comments in final MSRT report) .  This project was funded out of the datamanagement placeholder in FY 2006.</t>
  </si>
  <si>
    <r>
      <t>1</t>
    </r>
    <r>
      <rPr>
        <sz val="12"/>
        <rFont val="Arial"/>
        <family val="2"/>
      </rPr>
      <t>FY 2006 Start of Year Budget, not including any within year budget adjustments</t>
    </r>
  </si>
  <si>
    <t>This is a load following study at mainstem Snake River dams where load following is not currently allowed because these projects are held within one foot of minimum operating pool (MOP) during fish migration season.  A significant policy shift would have to occur to implement results from this study due to current MOP operations.</t>
  </si>
  <si>
    <t>Determining the effects of load following on reservoir hydraulics and migration behavior of juvenile salmonids.</t>
  </si>
  <si>
    <t>This proposal should be evaluated with other load following studies.</t>
  </si>
  <si>
    <t>Evaluate Restoration Potential of Snake River Fall Chinook Salmon Spawning Habitat</t>
  </si>
  <si>
    <t>This project is coordinated with project number 199900301.  This project has completed it's initial 3 years worth of work and will be delivering a final report a the end of 2006.  This proposal would expand the evaluation to the next two dams upriver.  The effort to date has focused on the bathymetry and hydrology below the dams to determine potential spawning habitat.  The MSRT does not view this as a High Priority due to lack of redd identification and enumeration.</t>
  </si>
  <si>
    <t>53, 42</t>
  </si>
  <si>
    <t>Efficacy of carcass analogs for restoring the productivity of nutrient limited salmonid streams</t>
  </si>
  <si>
    <t>The Council recently funded several coordinated studies on nutrient enhancement.  The MSRT question the need for further basic research.  There is nutrient enhancement occurring via carcass placement consistent with state permits.  If recommended for funding, this project should be coordinated with other nutrient enhancement projects being funded in the subbasins.</t>
  </si>
  <si>
    <t>Beavers as stream restorationists? Determining Systemwide status and trends in beaver impoundments in tributary streams, and the relationships between beaver impoundment and salmonids.</t>
  </si>
  <si>
    <t>BPA would like to see more cost share for this type of activity.</t>
  </si>
  <si>
    <t>Evaluation of water temperature exposure in the Columbia River hydrosystem on reproductive success of adult and juvenile Chinook salmon and steelhead</t>
  </si>
  <si>
    <t>Total Dissolved Gas Effects on Incubating Chum Salmon Below Bonneville Dam</t>
  </si>
  <si>
    <t>MSRT 07-09 Total</t>
  </si>
  <si>
    <t>Total research added on</t>
  </si>
  <si>
    <t>A portion of the unallocated balance will be available for the Council to make final project funding recommendations for fish passage science and analysis.</t>
  </si>
  <si>
    <t xml:space="preserve">This project makes an important contribution to a UPA action, but is not absolutely required for that action.  The project provides training for individuals in other projects that are sampling at the dams.  The training and reporting addresses OR/WA water quality gas waivers.  The biomonitoring will need to continue, but the future of this need will be based on future state water quality regulations.  </t>
  </si>
  <si>
    <t>This project provides training for GBD technicians throughout the basin.  This should probably be a Core function for the Program and likely a UPA project for BPA.  Gas bubble monitoring is required to obtain a gas waiver from the states for fish spill.</t>
  </si>
  <si>
    <t>Hydrography Spatial Data Enhancement Project - WDFW &amp; WDNR Operational Data Updates and Integration to the PNW Hydrography Clearinghouse for the WA Columbia Basin</t>
  </si>
  <si>
    <t>Interagency Committee (IAC)</t>
  </si>
  <si>
    <t>The Regional Hydro clearinghouse is used by GIS analysts for supporting management decisions.  This data is not specific for fisheries management needs.  If BPA funds this project, appropriate cost share should be pursued.  This project should be included in the Streamnet/database review discussion.</t>
  </si>
  <si>
    <t>The MSRT adopted a principal that ISRP Not Fundable proposals were not going to be included in the budget balance exercise.</t>
  </si>
  <si>
    <t>PNAMP Funding</t>
  </si>
  <si>
    <t>US Geological Survey (USGS) - Cook</t>
  </si>
  <si>
    <t>PNAMP relies on CSMEP for Columbia River fish monitoring strategies and is focused more on habitat strategies for the CRB.  Both projects are well coordinated and avoid duplication of effort.  This project funds a portion of the coordinator for PNAMP.  Although not ranked as Core Program, this project is needed to insure regional consistency in monitoring.  This was considered Core Program by the federal agencies and NPCC staff.  PNAMP’s workload and the expectations of its functions have increased significantly.</t>
  </si>
  <si>
    <t>23, 61</t>
  </si>
  <si>
    <t>Idaho Subbasin Planning and Comprehensive Wildlife Conservation Strategy (CWCS) Data Distribution System</t>
  </si>
  <si>
    <t>Idaho Department of Fish &amp; Game</t>
  </si>
  <si>
    <t>Recommended Action</t>
  </si>
  <si>
    <t xml:space="preserve">There may be duplication with other data management projects.  Consideration of this projects should be made in the discussion of Streamnet role and function.  BPA responsibility should also be considered.  The project calls for coordination to insure consistency with regional needs and eventual data portal.  More groundwork may be necessary before funding the project.  </t>
  </si>
  <si>
    <t>Columbia Basin Bulletin</t>
  </si>
  <si>
    <t>Information Dissemination</t>
  </si>
  <si>
    <t>In the past, CBFWA has recommended that NPCC pay for this effort out of their public relations budget.  It is a very important communication tool for the region although not a high priority for Program funding.</t>
  </si>
  <si>
    <t>Comprehensive Assessment of Coho Salmon Restoration Efforts in the Mid-Columbia and Mid-Snake River Basins</t>
  </si>
  <si>
    <t>One member stated that this is a low priority for the Upper Columbia ESU and Province.</t>
  </si>
  <si>
    <t>StreamNet Support and Services for Conservation and Recovery Data Needs</t>
  </si>
  <si>
    <t>see Streamnet comments</t>
  </si>
  <si>
    <t>Include in Streamnet review.</t>
  </si>
  <si>
    <t>Expanded Acquisition and Display of Fish (Initially Anadromous Salmonids) Harvest Data in the StreamNet Database</t>
  </si>
  <si>
    <t>Regional Consolidation of Habitat Restoration Project Information From Multiple Funding Sources with Dissemination Through the StreamNet Website</t>
  </si>
  <si>
    <t>Compilation of Location-Specific Hatchery Release Data in Consistent Format Across Agencies by StreamNet</t>
  </si>
  <si>
    <t>Regional Monitoring and Evaluation</t>
  </si>
  <si>
    <t>Operation of the Lower Granite Dam Adult Trap</t>
  </si>
  <si>
    <t>Monitoring and Evaluation</t>
  </si>
  <si>
    <t>Adult abundance</t>
  </si>
  <si>
    <t>USACE relies on this project for data.  The USACE also pays for maintenance costs of the trap. Information from this project is critical for evaluating hydro and hatchery survival as well as collecting bloodstock for BPA funded hatcheries.</t>
  </si>
  <si>
    <t>The MSRT recommends funding the project at its requested budget levels; but the MSRT recommends that BPA and the NPCC pursue USCOE funding for this project in the future.</t>
  </si>
  <si>
    <t>Migratory Patterns, Structure, Abundance and Status of Bull Trout Populations in Subbasins of the Columbia Gorge, Columbia Plateau and Blue Mountain Provinces</t>
  </si>
  <si>
    <t>Oregon Department of Fish &amp; Wildlife (ODFW)</t>
  </si>
  <si>
    <t>Bull Trout</t>
  </si>
  <si>
    <t>There are several bull trout monitoring projects proposed here that provide good coverage of the basin.  Other bull trout monitoring projects are proposed in the local subbasin processes.  The MSRT would like to see a comprehensive picture of what bull trout monitoring is being funded throughout the basin to insure there is a common strategy for monitoring bull trout (consistent with the MSRT desire to see a coordinated plan for monitoring salmon and steelhead).   Basic monitoring and evaluation for bull trout is a Core Program activity, the additional research activities in some of the bull trout projects are a lesser priority.</t>
  </si>
  <si>
    <t xml:space="preserve">There are two unresolved issues with the bull trout projects.  First, the tie to the FCRPS Bull Trout BiOp and FCRPS responsibility.  Second, coordination with USCOE bull trout projects would be expected and cost savings should be identified.
To be consistent with other mainstem/systemwide recommendations, the project budget was cut to the FY06 level of $350,000 plus a 5% increase for increased costs (The FY06 budget that totaled approximately $488,000 included efforts implemented by the Warm Springs Tribe at a cost of approximately $125,000. Those efforts are no longer part of this project but instead have been proposed through Proposal 200715700). The MSRT recommends that the budget for this project be reduced through deferral of equipment purchases and reduction in subcontracts to USFS and USGS.  Development of a bull trout monitoring plan should be completed through CSMEP and not individual projects; therefore, costs associated with developing the monitoring plan can be eliminated because this effort should be implemented through funds that ODFW receives to participate in CSMEP. 
</t>
  </si>
  <si>
    <t>Monitor sub adult and adult bull trout passage through Lower Granite, Little Goose and Lower Monumental juvenile bypass facilities.</t>
  </si>
  <si>
    <t>US Fish &amp; Wildlife Service (USFWS)</t>
  </si>
  <si>
    <t xml:space="preserve">Although monitoring is a high priority throughout the CRB, a concerted effort is needed to prioritize what to monitor and where during the 2007-2009 period.  </t>
  </si>
  <si>
    <t>Develop a Master Plan for a Rearing Facility to Enhance Selected Populations of White Sturgeon in the Columbia River Basin</t>
  </si>
  <si>
    <t>On-the-Ground Action</t>
  </si>
  <si>
    <t>Smolt Monitoring By Non-Feder</t>
  </si>
  <si>
    <t>Smolt passage</t>
  </si>
  <si>
    <t>This project coordinates and collects core data for real time smolt passage estimates.</t>
  </si>
  <si>
    <t xml:space="preserve">The MSRT recommends funding the SMP project at the FY2006 level plus a 5% increase for increased costs.  </t>
  </si>
  <si>
    <t>Survival Estimates for the Passage of Juvenile Salmonids Through Snake and Columbia River Dams and Reservoirs</t>
  </si>
  <si>
    <t>This project is coordinated with project number 19960200.  The pair-trawl portion of this project takes place in the Lower Columbia River and helps document survival of PIT-tagged smolt through Bonneville Dam and the estuary.</t>
  </si>
  <si>
    <t>The MSRT recommends funding this project at its requested levels.  The reduction from 2006 funding level is due to removal of UW statistical support (moved to UW statistical support proposals).</t>
  </si>
  <si>
    <t>42, 43</t>
  </si>
  <si>
    <t>Pit Tagging Spring/Summer Chin</t>
  </si>
  <si>
    <t>Columbia River Fisheries Program Office</t>
  </si>
  <si>
    <t>This is the Comparative Survival Study (CSS).  All hatchery fish are marked through this study and substantial numbers of wild fish.  This project coordinates their tagging with 199302900 to insure efficiency.  These two projects work together.  The increase in budget supports marking Steelhead.  The fish and wildlife managers have consistently recommended adding steelhead to this project in the past.</t>
  </si>
  <si>
    <t>An increase in this budget responds to Council, fish and wildlife managers,  ISAB and ISRP requests for the addition of steelhead in the sampling design.  Also, with the CBFWA assuming administration of the fish passage functions proposal, a reduction in the budget of approximately $400,000 could occur.  This recommendation assumes successful implementation of Project Number 200732100.</t>
  </si>
  <si>
    <t>Monitoring fine sediment delivery in the Entiat subbasin</t>
  </si>
  <si>
    <t>US Forest Service (USFS) - Pacific Northwest Research Station</t>
  </si>
  <si>
    <t>5b</t>
  </si>
  <si>
    <t>The MSRT questions BPA responsibility for this project.  There is currently an MOU between USFS and BPA that covers cost sharing where there is shared responsibility.  The MSRT did not find a good fit in the Council's research plan for this project.  Is this project coordinated with the CSMEP and PNAMP sampling protocols efforts?  The sponsors propose to develop protocols, but then propose a continuous study with no end determined.</t>
  </si>
  <si>
    <r>
      <t xml:space="preserve">Interim funding pending Council review of data priorities.  </t>
    </r>
    <r>
      <rPr>
        <b/>
        <sz val="12"/>
        <rFont val="Arial"/>
        <family val="2"/>
      </rPr>
      <t>Council draft recommendation</t>
    </r>
    <r>
      <rPr>
        <sz val="12"/>
        <rFont val="Arial"/>
        <family val="2"/>
      </rPr>
      <t xml:space="preserve"> is to</t>
    </r>
    <r>
      <rPr>
        <sz val="12"/>
        <rFont val="Arial"/>
        <family val="0"/>
      </rPr>
      <t xml:space="preserve"> hold to FY 2006 level.  ISRP fundable (qualified):  address in programmatic issue in the decision document.</t>
    </r>
  </si>
  <si>
    <t>Interim funding pending further Council review of the appropriate coordination activities.  Council draft recommendation is an interim budget level that represented the MSRT recommendation, minus the Kalispel and Spokane requests.  Council requests a recommendation from staff in October 06 re tasks, deliverables.</t>
  </si>
  <si>
    <t>Interim funding pending further Council review of the appropriate coordination activities.  Council draft recommendation is an interim budget level that represented the MSRT recommendation.  Council requests a recommendation from staff in October 06 re tasks, deliverables.</t>
  </si>
  <si>
    <r>
      <t xml:space="preserve">Interim funding pending Council review of data priorities.  </t>
    </r>
    <r>
      <rPr>
        <b/>
        <sz val="12"/>
        <rFont val="Arial"/>
        <family val="2"/>
      </rPr>
      <t>Committee</t>
    </r>
    <r>
      <rPr>
        <sz val="12"/>
        <rFont val="Arial"/>
        <family val="0"/>
      </rPr>
      <t xml:space="preserve"> decided to hold to "current" level.  The budget number represents the FY 2006 working budget for the NHI contract.  The current project proposal may contain data management elements funded through other contracts in the past.  If so, a staff estimate of holding all of these tasks to a "current" level is $185k per year.  The Council will need to decide on the appropriate interim funding level pending the workshop where all tasks and budgets will be determined.</t>
    </r>
  </si>
  <si>
    <t>Interim funding at reduced level pending further Council consideration of regional monitoring and evaluation framework.  Fund for only 2 years (07-08); Council expects a report for Council and science review, delivered by the end of FY 08.   ISRP fundable (qualified): address in programmatic issue in the decision document.</t>
  </si>
  <si>
    <t>Interim funding pending further Council review of the appropriate coordination activities.  Council draft recommendation is for an interim budget level that represents requested amount.  Council requests  a recommendation from staff in October 06 re tasks, deliverables.</t>
  </si>
  <si>
    <t>ISRP fundable (qualified).  Supplement this need from other sources- sponsorships, advertising.</t>
  </si>
  <si>
    <t>Interim funding pending further Council consideration of regional monitoring and evaluation framework. Council decided to hold to low interim level.  ISRP fundable (qualified):  address ISRP concerns during further consideration.</t>
  </si>
  <si>
    <t>???MT/ID proposal:  Partial funding out of basinwide, partial funding out of estuary.  Fund for a total of $606,000 per year.  $303k/year from basinwide.</t>
  </si>
  <si>
    <t xml:space="preserve">New work includes partnering with Columbia Land Trust and CREST on restoration actions.  Much of this project should be prioritized in the Estuary Province.  The contribution to a regional monitoring program is most relevant to the Systemwide process.  </t>
  </si>
  <si>
    <t>This proposal is currently recommended in the Estuary Province to be funded at a level of $729,000, as the highest rated proposal in that province.  This funding level is relatively higher than other proposals being funded in the Basinwide (Systemwide) province (most ongoing projects were rolled back to 2006 levels (plus 5%) by the MSRT).</t>
  </si>
  <si>
    <t>New Marking &amp; Monitoring Tech</t>
  </si>
  <si>
    <t>The MSRT would like to see cost sharing by the USACE for this work.  The big cost for this project is for installing detectors at RSWs, which should be included in the cost of their development.  A funding recommendation needs to consider the budget path for this project into the future.  The MSRT would also like to make sure that the technology that is developed through this project includes usefulness for lamprey.</t>
  </si>
  <si>
    <t>The predator/prey studies included in the proposal are unique and important for ocean studies.  Levels of cost share by NOAA should be evaluated since this project addresses NOAA's core mission activities.  These projects address a Core Program need, but it is unclear which tasks within the project meet that standard.  Several MSRT members are concerned that the suite of ocean projects have outgrown a sustainable size for the Program and are addressing questions derived outside of the needs of the Program.  This project needs to be reviewed with other ocean studies. The set of questions around ocean survival and movement are Core Program issues.  Which suite of projects should be funded to address those questions needs to be strategically developed to fit within the available budget and address management questions with enough certainty to be useful for decision making.</t>
  </si>
  <si>
    <t>This project best addresses the fundamental management questions necessary to improve management and operation of the FCRPS.  Due to the limited funding environment, the MSRT recommends sequencing the work within this project to meet the FY 2006 funding level for the next three years.  Funding in addition to the ongoing funding level was provided for the addition of two new tasks:  1) Estuary survival study and 2) a growth model.</t>
  </si>
  <si>
    <t>56, 57</t>
  </si>
  <si>
    <t>Canada-Usa Shelf Salmon Survival Study</t>
  </si>
  <si>
    <t>Canada Department Of Fisheries &amp; Oceans</t>
  </si>
  <si>
    <t>The MSRT recommends funding this project at it's 2006 funding level (plus 5% for increased costs) average for the three years of funding, due to limited funding in the Basinwide category.  The research scheduled in the proposal should be sequenced at a slower pace to adjust to the funding level proposed here.  The MSRT supports a comprehensive review of tagging in the CRB.  The results of that review will likely guide the continuation of this project.  A one time cost of $240,000 is included for FY2008 for The Dalles sluiceway receiver.</t>
  </si>
  <si>
    <t>Adult Pit Detector Installation</t>
  </si>
  <si>
    <t>This is an important project, but under the current funding environment this new start project should be delayed until additional funding is identified.  This may be an important project for recovery monitoring and BiOp implementation monitoring.</t>
  </si>
  <si>
    <t>Washington Salmonid Abundance and Productivity Monitoring Framework</t>
  </si>
  <si>
    <t xml:space="preserve">It appears that this project is well coordinated with existing CSMEP and PNAMP processes.  The amount of monitoring, and the location of that monitoring, will have to be evaluated as a package.  Some MSRT members are hesitant to rank these proposals until the monitoring framework is established to be able to have a defined regional monitoring need, evaluate the gaps, and compare and prioritize the monitoring projects against each other.  One member stated that this effort needs to have dedicated ESA funding and be a joint tribal, federal, and state initiative. </t>
  </si>
  <si>
    <t xml:space="preserve">This project investigates the impacts of the elimination of sockeye salmon from the ecological function of Idaho subbasins.  This project would be more appropriately reviewed in the subbasin process. This is an on-the-ground project occurring in the Upper Snake province.  </t>
  </si>
  <si>
    <t>Recommended for funding by the MSRT</t>
  </si>
  <si>
    <t>Not recommended for funding by the MSRT</t>
  </si>
  <si>
    <t>Budget allocation - $32.6 million</t>
  </si>
  <si>
    <t>Grand Totals:</t>
  </si>
  <si>
    <t xml:space="preserve">Total </t>
  </si>
  <si>
    <t>Total</t>
  </si>
  <si>
    <t>Development of reliable ESU-specific estimates of escapement, harvest, and straying for adult anadromous salmonids migrating through the Federal Columbia River Power System.</t>
  </si>
  <si>
    <t>University of Idaho</t>
  </si>
  <si>
    <t>This is an alternative sampling methodology from PIT tags for estimating escapement through the hydrosystem.  The intent of the project overlaps with existing studies.  It is unlikely that radio telemetry data could be used to estimate harvest information as the sponsor suggests.</t>
  </si>
  <si>
    <t>Quantitative and effective analysis of Columbia River Chinook salmon (Oncorhynchus tshawytscha) and steelhead (O. mykiss) population viability.</t>
  </si>
  <si>
    <t>With the significant investment we are expending in collecting data, this project could help in interpreting important parts of that data.</t>
  </si>
  <si>
    <t>Stock specific run timing and upstream migration mortality of adult Chinook and sockeye salmon and steelhead through PIT tagging and genetic analyses at Bonneville Dam.</t>
  </si>
  <si>
    <t>1, 2a</t>
  </si>
  <si>
    <t xml:space="preserve">Possible budget reductions through elimination of PIT tags in spring Chinook.  This project proposes to identify stock specific run timing and structure differences that may allow greater precision in Zone 6 harvest management to avoid imperiled stocks.  CRITFC views this project as a High Priority. </t>
  </si>
  <si>
    <t>Probabilistic Monitoring of the Status and Trends of Habitat, Water Quality, and Fish Presence in the Washington Portion of the Columbia River Basin</t>
  </si>
  <si>
    <t>5a</t>
  </si>
  <si>
    <t xml:space="preserve">Interim funding pending further Council consideration of regional monitoring and evaluation framework.  </t>
  </si>
  <si>
    <t xml:space="preserve">Interim funding pending further Council consideration of regional monitoring and evaluation framework. </t>
  </si>
  <si>
    <t>Interim funding pending further Council consideration of regional monitoring and evaluation framework.</t>
  </si>
  <si>
    <t>Interim funding pending further Council consideration of regional monitoring and evaluation framework.  ISRP fundable (qualified):  address ISRP concerns during further consideration.</t>
  </si>
  <si>
    <t>ISRP questioned the linkage between research and management actions.</t>
  </si>
  <si>
    <t>This project should be grouped with similar efforts to insure no redundancy and appropriate priorities.  The underlying research into reproductive success of salmon and steelhead is a Core Program need.  Which projects should be funded to address the critical management questions cannot be determined by the MSRT. The ongoing reproductive success projects are ranked High Priority as an understood need, but how each of these projects are addressing specific management questions needs to be fully explained.   Also, these projects may need to be considered ongoing monitoring rather than research.  The MSRT would like some assurance that this work is not being duplicated within other projects funded within the Program.</t>
  </si>
  <si>
    <t>The increase in funding from 2006 is linked to construction of a smolt trap and upgrades a fish weir.  The MSRT recommends funding this project at its requested level.</t>
  </si>
  <si>
    <t>Repro Of Steelhead In Hood River</t>
  </si>
  <si>
    <t>Oregon State University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</si>
</sst>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 "/>
    <numFmt numFmtId="166" formatCode="_(&quot;$&quot;* #,##0_);_(&quot;$&quot;* \(#,##0\);_(&quot;$&quot;* &quot;-&quot;??_);_(@_)"/>
    <numFmt numFmtId="167" formatCode="&quot;$&quot;#,##0"/>
    <numFmt numFmtId="168" formatCode="&quot;$&quot;#,##0.0000"/>
  </numFmts>
  <fonts count="15">
    <font>
      <sz val="10"/>
      <name val="Arial"/>
      <family val="0"/>
    </font>
    <font>
      <b/>
      <sz val="10"/>
      <name val="Arial"/>
      <family val="2"/>
    </font>
    <font>
      <u val="single"/>
      <sz val="10"/>
      <color indexed="12"/>
      <name val="Arial"/>
      <family val="0"/>
    </font>
    <font>
      <b/>
      <sz val="12"/>
      <color indexed="8"/>
      <name val="Arial"/>
      <family val="2"/>
    </font>
    <font>
      <b/>
      <sz val="16"/>
      <name val="Arial"/>
      <family val="2"/>
    </font>
    <font>
      <sz val="16"/>
      <name val="Arial"/>
      <family val="2"/>
    </font>
    <font>
      <sz val="12"/>
      <name val="Arial"/>
      <family val="2"/>
    </font>
    <font>
      <b/>
      <sz val="12"/>
      <name val="Arial"/>
      <family val="2"/>
    </font>
    <font>
      <b/>
      <sz val="18"/>
      <name val="Arial"/>
      <family val="2"/>
    </font>
    <font>
      <vertAlign val="superscript"/>
      <sz val="12"/>
      <name val="Arial"/>
      <family val="2"/>
    </font>
    <font>
      <u val="single"/>
      <sz val="12"/>
      <color indexed="12"/>
      <name val="Arial"/>
      <family val="2"/>
    </font>
    <font>
      <sz val="12"/>
      <color indexed="8"/>
      <name val="Arial"/>
      <family val="2"/>
    </font>
    <font>
      <u val="single"/>
      <sz val="10"/>
      <color indexed="36"/>
      <name val="Arial"/>
      <family val="0"/>
    </font>
    <font>
      <sz val="8"/>
      <name val="Arial"/>
      <family val="2"/>
    </font>
    <font>
      <u val="single"/>
      <sz val="12"/>
      <name val="Arial"/>
      <family val="2"/>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9">
    <border>
      <left/>
      <right/>
      <top/>
      <bottom/>
      <diagonal/>
    </border>
    <border>
      <left style="thin"/>
      <right style="thin"/>
      <top style="thin"/>
      <bottom style="thin"/>
    </border>
    <border>
      <left style="thick"/>
      <right>
        <color indexed="63"/>
      </right>
      <top>
        <color indexed="63"/>
      </top>
      <bottom>
        <color indexed="63"/>
      </bottom>
    </border>
    <border>
      <left style="thick"/>
      <right style="thin"/>
      <top style="thin"/>
      <bottom style="thin"/>
    </border>
    <border>
      <left>
        <color indexed="63"/>
      </left>
      <right style="thick"/>
      <top>
        <color indexed="63"/>
      </top>
      <bottom>
        <color indexed="63"/>
      </bottom>
    </border>
    <border>
      <left style="thin"/>
      <right style="thick"/>
      <top style="thin"/>
      <bottom style="thin"/>
    </border>
    <border>
      <left style="thick"/>
      <right style="thick"/>
      <top>
        <color indexed="63"/>
      </top>
      <bottom>
        <color indexed="63"/>
      </bottom>
    </border>
    <border>
      <left style="thick"/>
      <right style="thick"/>
      <top style="thin"/>
      <bottom style="thin"/>
    </border>
    <border>
      <left style="thin"/>
      <right style="thin"/>
      <top>
        <color indexed="63"/>
      </top>
      <bottom>
        <color indexed="63"/>
      </bottom>
    </border>
    <border>
      <left>
        <color indexed="63"/>
      </left>
      <right style="thin"/>
      <top style="thin"/>
      <bottom>
        <color indexed="63"/>
      </bottom>
    </border>
    <border>
      <left style="thick"/>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ck"/>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ck"/>
      <right>
        <color indexed="63"/>
      </right>
      <top style="thin"/>
      <bottom style="thin"/>
    </border>
    <border>
      <left>
        <color indexed="63"/>
      </left>
      <right style="thick"/>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0" fillId="0" borderId="0" xfId="0" applyFill="1" applyBorder="1" applyAlignment="1">
      <alignment wrapText="1"/>
    </xf>
    <xf numFmtId="0" fontId="0" fillId="2" borderId="0" xfId="0" applyFill="1" applyBorder="1" applyAlignment="1">
      <alignment wrapText="1"/>
    </xf>
    <xf numFmtId="0" fontId="0" fillId="2" borderId="0" xfId="0" applyFill="1" applyAlignment="1">
      <alignment wrapText="1"/>
    </xf>
    <xf numFmtId="0" fontId="0" fillId="2" borderId="0" xfId="0" applyFill="1" applyBorder="1" applyAlignment="1">
      <alignment vertical="top"/>
    </xf>
    <xf numFmtId="0" fontId="0" fillId="2" borderId="0" xfId="0" applyFill="1" applyAlignment="1">
      <alignment vertical="top"/>
    </xf>
    <xf numFmtId="0" fontId="0" fillId="0" borderId="0" xfId="0" applyFill="1" applyAlignment="1">
      <alignment wrapText="1"/>
    </xf>
    <xf numFmtId="0" fontId="0" fillId="0" borderId="0" xfId="0" applyFont="1" applyFill="1" applyAlignment="1">
      <alignment horizontal="left" vertical="top" wrapText="1"/>
    </xf>
    <xf numFmtId="0" fontId="1" fillId="0" borderId="0" xfId="0" applyFont="1" applyFill="1" applyAlignment="1">
      <alignment horizontal="left"/>
    </xf>
    <xf numFmtId="167" fontId="7" fillId="0" borderId="1" xfId="0" applyNumberFormat="1" applyFont="1" applyBorder="1" applyAlignment="1">
      <alignment horizontal="right" vertical="top" wrapText="1"/>
    </xf>
    <xf numFmtId="167" fontId="7" fillId="0" borderId="1" xfId="0" applyNumberFormat="1" applyFont="1" applyFill="1" applyBorder="1" applyAlignment="1">
      <alignment horizontal="right" wrapText="1"/>
    </xf>
    <xf numFmtId="0" fontId="7" fillId="0" borderId="1" xfId="0" applyFont="1" applyFill="1" applyBorder="1" applyAlignment="1">
      <alignment horizontal="right" vertical="top" wrapText="1"/>
    </xf>
    <xf numFmtId="0" fontId="6" fillId="0" borderId="1" xfId="0" applyFont="1" applyFill="1" applyBorder="1" applyAlignment="1">
      <alignment horizontal="left" vertical="top" wrapText="1"/>
    </xf>
    <xf numFmtId="167" fontId="6" fillId="0" borderId="1" xfId="17" applyNumberFormat="1" applyFont="1" applyFill="1" applyBorder="1" applyAlignment="1">
      <alignment horizontal="right" vertical="top" wrapText="1"/>
    </xf>
    <xf numFmtId="0" fontId="6" fillId="0" borderId="1" xfId="0" applyFont="1" applyBorder="1" applyAlignment="1">
      <alignment horizontal="left" vertical="top" wrapText="1"/>
    </xf>
    <xf numFmtId="0" fontId="6" fillId="0" borderId="0" xfId="0" applyFont="1" applyFill="1" applyBorder="1" applyAlignment="1">
      <alignment vertical="top"/>
    </xf>
    <xf numFmtId="0" fontId="6" fillId="0" borderId="0" xfId="0" applyFont="1" applyFill="1" applyAlignment="1">
      <alignment vertical="top"/>
    </xf>
    <xf numFmtId="167" fontId="6" fillId="0" borderId="1" xfId="0" applyNumberFormat="1" applyFont="1" applyBorder="1" applyAlignment="1">
      <alignment horizontal="right" vertical="top" wrapText="1"/>
    </xf>
    <xf numFmtId="167" fontId="7" fillId="0" borderId="1" xfId="17" applyNumberFormat="1" applyFont="1" applyFill="1" applyBorder="1" applyAlignment="1">
      <alignment horizontal="right" vertical="top" wrapText="1"/>
    </xf>
    <xf numFmtId="0" fontId="6" fillId="0" borderId="0" xfId="0" applyFont="1" applyFill="1" applyBorder="1" applyAlignment="1">
      <alignment vertical="top"/>
    </xf>
    <xf numFmtId="0" fontId="6" fillId="0" borderId="0" xfId="0" applyFont="1" applyFill="1" applyAlignment="1">
      <alignment vertical="top"/>
    </xf>
    <xf numFmtId="167" fontId="6" fillId="0" borderId="1" xfId="0" applyNumberFormat="1" applyFont="1" applyFill="1" applyBorder="1" applyAlignment="1">
      <alignment horizontal="left" vertical="top" wrapText="1"/>
    </xf>
    <xf numFmtId="167" fontId="6" fillId="0" borderId="1" xfId="0" applyNumberFormat="1" applyFont="1" applyFill="1" applyBorder="1" applyAlignment="1">
      <alignment horizontal="right" vertical="top" wrapText="1"/>
    </xf>
    <xf numFmtId="0" fontId="6" fillId="2" borderId="0" xfId="0" applyFont="1" applyFill="1" applyBorder="1" applyAlignment="1">
      <alignment vertical="top"/>
    </xf>
    <xf numFmtId="0" fontId="6" fillId="2" borderId="0" xfId="0" applyFont="1" applyFill="1" applyAlignment="1">
      <alignment vertical="top"/>
    </xf>
    <xf numFmtId="165" fontId="6" fillId="0" borderId="1" xfId="0" applyNumberFormat="1" applyFont="1" applyFill="1" applyBorder="1" applyAlignment="1">
      <alignment horizontal="left" vertical="top" wrapText="1"/>
    </xf>
    <xf numFmtId="0" fontId="7" fillId="0" borderId="1" xfId="0" applyFont="1" applyBorder="1" applyAlignment="1">
      <alignment horizontal="right" vertical="top" wrapText="1"/>
    </xf>
    <xf numFmtId="0" fontId="3" fillId="3" borderId="1" xfId="0" applyFont="1" applyFill="1" applyBorder="1" applyAlignment="1">
      <alignment horizontal="center" wrapText="1"/>
    </xf>
    <xf numFmtId="0" fontId="7" fillId="3" borderId="1" xfId="0" applyFont="1" applyFill="1" applyBorder="1" applyAlignment="1">
      <alignment horizontal="center" wrapText="1"/>
    </xf>
    <xf numFmtId="0" fontId="6" fillId="0" borderId="0" xfId="0" applyFont="1" applyBorder="1" applyAlignment="1">
      <alignment wrapText="1"/>
    </xf>
    <xf numFmtId="0" fontId="6" fillId="0" borderId="0" xfId="0" applyFont="1" applyAlignment="1">
      <alignment wrapText="1"/>
    </xf>
    <xf numFmtId="0" fontId="0" fillId="0" borderId="2" xfId="0" applyBorder="1" applyAlignment="1">
      <alignment/>
    </xf>
    <xf numFmtId="0" fontId="7" fillId="3" borderId="3" xfId="0" applyFont="1" applyFill="1" applyBorder="1" applyAlignment="1">
      <alignment horizontal="center" wrapText="1"/>
    </xf>
    <xf numFmtId="167" fontId="6" fillId="0" borderId="3" xfId="17" applyNumberFormat="1" applyFont="1" applyFill="1" applyBorder="1" applyAlignment="1">
      <alignment horizontal="right" vertical="top" wrapText="1"/>
    </xf>
    <xf numFmtId="167" fontId="7" fillId="0" borderId="3" xfId="17" applyNumberFormat="1" applyFont="1" applyFill="1" applyBorder="1" applyAlignment="1">
      <alignment horizontal="right" vertical="top" wrapText="1"/>
    </xf>
    <xf numFmtId="0" fontId="0" fillId="0" borderId="0" xfId="0" applyAlignment="1">
      <alignment wrapText="1"/>
    </xf>
    <xf numFmtId="0" fontId="0" fillId="0" borderId="4" xfId="0" applyBorder="1" applyAlignment="1">
      <alignment/>
    </xf>
    <xf numFmtId="0" fontId="7" fillId="3" borderId="5" xfId="0" applyFont="1" applyFill="1" applyBorder="1" applyAlignment="1">
      <alignment horizontal="center" wrapText="1"/>
    </xf>
    <xf numFmtId="0" fontId="6" fillId="0" borderId="5" xfId="0" applyFont="1" applyFill="1" applyBorder="1" applyAlignment="1">
      <alignment horizontal="left" vertical="top" wrapText="1"/>
    </xf>
    <xf numFmtId="167" fontId="6" fillId="0" borderId="5" xfId="0" applyNumberFormat="1" applyFont="1" applyFill="1" applyBorder="1" applyAlignment="1">
      <alignment horizontal="right" vertical="top" wrapText="1"/>
    </xf>
    <xf numFmtId="0" fontId="0" fillId="0" borderId="6" xfId="0" applyBorder="1" applyAlignment="1">
      <alignment/>
    </xf>
    <xf numFmtId="0" fontId="7" fillId="3" borderId="7" xfId="0" applyFont="1" applyFill="1" applyBorder="1" applyAlignment="1">
      <alignment horizontal="center" wrapText="1"/>
    </xf>
    <xf numFmtId="167" fontId="6" fillId="0" borderId="5" xfId="17" applyNumberFormat="1" applyFont="1" applyFill="1" applyBorder="1" applyAlignment="1">
      <alignment horizontal="right" vertical="top" wrapText="1"/>
    </xf>
    <xf numFmtId="6" fontId="6" fillId="0" borderId="7" xfId="0" applyNumberFormat="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7" xfId="0" applyNumberFormat="1" applyFont="1" applyFill="1" applyBorder="1" applyAlignment="1">
      <alignment horizontal="left" vertical="top" wrapText="1"/>
    </xf>
    <xf numFmtId="167" fontId="7" fillId="0" borderId="5" xfId="17" applyNumberFormat="1" applyFont="1" applyFill="1" applyBorder="1" applyAlignment="1">
      <alignment horizontal="right" vertical="top" wrapText="1"/>
    </xf>
    <xf numFmtId="3" fontId="6" fillId="0" borderId="7" xfId="0" applyNumberFormat="1" applyFont="1" applyFill="1" applyBorder="1" applyAlignment="1">
      <alignment horizontal="right" vertical="top" wrapText="1"/>
    </xf>
    <xf numFmtId="167" fontId="0" fillId="0" borderId="2" xfId="0" applyNumberFormat="1" applyBorder="1" applyAlignment="1">
      <alignment/>
    </xf>
    <xf numFmtId="0" fontId="7" fillId="3" borderId="8" xfId="0" applyFont="1" applyFill="1" applyBorder="1" applyAlignment="1">
      <alignment wrapText="1"/>
    </xf>
    <xf numFmtId="0" fontId="7" fillId="3" borderId="9" xfId="0" applyFont="1" applyFill="1" applyBorder="1" applyAlignment="1">
      <alignment horizontal="center" wrapText="1"/>
    </xf>
    <xf numFmtId="167" fontId="7" fillId="3" borderId="10" xfId="0" applyNumberFormat="1" applyFont="1" applyFill="1" applyBorder="1" applyAlignment="1">
      <alignment horizontal="center" wrapText="1"/>
    </xf>
    <xf numFmtId="0" fontId="0" fillId="2" borderId="1" xfId="0" applyFill="1" applyBorder="1" applyAlignment="1">
      <alignment wrapText="1"/>
    </xf>
    <xf numFmtId="0" fontId="0" fillId="0" borderId="1" xfId="0" applyFill="1" applyBorder="1" applyAlignment="1">
      <alignment wrapText="1"/>
    </xf>
    <xf numFmtId="0" fontId="6" fillId="0" borderId="1" xfId="0" applyFont="1" applyFill="1" applyBorder="1" applyAlignment="1">
      <alignment vertical="top" wrapText="1"/>
    </xf>
    <xf numFmtId="0" fontId="6" fillId="0" borderId="1" xfId="0" applyFont="1" applyBorder="1" applyAlignment="1">
      <alignment horizontal="right" vertical="top" wrapText="1"/>
    </xf>
    <xf numFmtId="0" fontId="6" fillId="0" borderId="1" xfId="0" applyFont="1" applyFill="1" applyBorder="1" applyAlignment="1">
      <alignment vertical="top" wrapText="1"/>
    </xf>
    <xf numFmtId="0" fontId="6" fillId="2" borderId="1" xfId="0" applyFont="1" applyFill="1" applyBorder="1" applyAlignment="1">
      <alignment vertical="top" wrapText="1"/>
    </xf>
    <xf numFmtId="0" fontId="6" fillId="0" borderId="1" xfId="0" applyFont="1" applyBorder="1" applyAlignment="1">
      <alignment horizontal="right" vertical="top" wrapText="1"/>
    </xf>
    <xf numFmtId="0" fontId="0" fillId="2" borderId="1" xfId="0" applyFill="1" applyBorder="1"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wrapText="1"/>
    </xf>
    <xf numFmtId="0" fontId="0" fillId="2" borderId="5" xfId="0" applyFill="1" applyBorder="1" applyAlignment="1">
      <alignment vertical="center" wrapText="1"/>
    </xf>
    <xf numFmtId="0" fontId="0" fillId="2" borderId="3" xfId="0" applyFill="1" applyBorder="1" applyAlignment="1">
      <alignment vertical="center" wrapText="1"/>
    </xf>
    <xf numFmtId="0" fontId="6" fillId="0" borderId="5" xfId="0" applyFont="1" applyBorder="1" applyAlignment="1">
      <alignment vertical="top" wrapText="1"/>
    </xf>
    <xf numFmtId="0" fontId="6" fillId="0" borderId="3" xfId="0" applyFont="1" applyBorder="1" applyAlignment="1">
      <alignment vertical="top" wrapText="1"/>
    </xf>
    <xf numFmtId="0" fontId="7" fillId="0" borderId="5"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wrapText="1"/>
    </xf>
    <xf numFmtId="0" fontId="7" fillId="0" borderId="3" xfId="0" applyFont="1" applyBorder="1" applyAlignment="1">
      <alignment wrapText="1"/>
    </xf>
    <xf numFmtId="0" fontId="0" fillId="2" borderId="7" xfId="0" applyFill="1" applyBorder="1" applyAlignment="1">
      <alignment vertical="center" wrapText="1"/>
    </xf>
    <xf numFmtId="0" fontId="6" fillId="0" borderId="7" xfId="0" applyFont="1" applyBorder="1" applyAlignment="1">
      <alignment vertical="top" wrapText="1"/>
    </xf>
    <xf numFmtId="0" fontId="7" fillId="0" borderId="7" xfId="0" applyFont="1" applyBorder="1" applyAlignment="1">
      <alignment vertical="top" wrapText="1"/>
    </xf>
    <xf numFmtId="0" fontId="7" fillId="0" borderId="7" xfId="0" applyFont="1" applyBorder="1" applyAlignment="1">
      <alignment wrapText="1"/>
    </xf>
    <xf numFmtId="0" fontId="0" fillId="0" borderId="0" xfId="0" applyBorder="1" applyAlignment="1">
      <alignment/>
    </xf>
    <xf numFmtId="0" fontId="0" fillId="0" borderId="11" xfId="0" applyFont="1" applyFill="1" applyBorder="1" applyAlignment="1">
      <alignment horizontal="left" vertical="top" wrapText="1"/>
    </xf>
    <xf numFmtId="0" fontId="0" fillId="0" borderId="11" xfId="0" applyFont="1" applyFill="1" applyBorder="1" applyAlignment="1">
      <alignment/>
    </xf>
    <xf numFmtId="0" fontId="0" fillId="0" borderId="11" xfId="0" applyBorder="1" applyAlignment="1">
      <alignment/>
    </xf>
    <xf numFmtId="0" fontId="7" fillId="3" borderId="12" xfId="0" applyFont="1" applyFill="1" applyBorder="1" applyAlignment="1">
      <alignment horizontal="center" wrapText="1"/>
    </xf>
    <xf numFmtId="0" fontId="0" fillId="2" borderId="13" xfId="0" applyFill="1" applyBorder="1" applyAlignment="1">
      <alignment wrapText="1"/>
    </xf>
    <xf numFmtId="0" fontId="0" fillId="0" borderId="13" xfId="0" applyFill="1" applyBorder="1" applyAlignment="1">
      <alignment wrapText="1"/>
    </xf>
    <xf numFmtId="167" fontId="6" fillId="0" borderId="13" xfId="17" applyNumberFormat="1" applyFont="1" applyFill="1" applyBorder="1" applyAlignment="1">
      <alignment horizontal="right" vertical="top" wrapText="1"/>
    </xf>
    <xf numFmtId="167" fontId="7" fillId="0" borderId="13" xfId="17" applyNumberFormat="1" applyFont="1" applyFill="1" applyBorder="1" applyAlignment="1">
      <alignment horizontal="right" vertical="top" wrapText="1"/>
    </xf>
    <xf numFmtId="0" fontId="6" fillId="0" borderId="13" xfId="0" applyFont="1" applyFill="1" applyBorder="1" applyAlignment="1">
      <alignment vertical="top" wrapText="1"/>
    </xf>
    <xf numFmtId="0" fontId="6" fillId="2" borderId="13" xfId="0" applyFont="1" applyFill="1" applyBorder="1" applyAlignment="1">
      <alignment vertical="top" wrapText="1"/>
    </xf>
    <xf numFmtId="167" fontId="0" fillId="0" borderId="14" xfId="0" applyNumberFormat="1" applyBorder="1" applyAlignment="1">
      <alignment/>
    </xf>
    <xf numFmtId="167" fontId="0" fillId="2" borderId="3" xfId="0" applyNumberFormat="1" applyFill="1" applyBorder="1" applyAlignment="1">
      <alignment wrapText="1"/>
    </xf>
    <xf numFmtId="167" fontId="0" fillId="0" borderId="3" xfId="0" applyNumberFormat="1" applyFill="1" applyBorder="1" applyAlignment="1">
      <alignment wrapText="1"/>
    </xf>
    <xf numFmtId="167" fontId="11" fillId="0" borderId="3" xfId="17" applyNumberFormat="1" applyFont="1" applyFill="1" applyBorder="1" applyAlignment="1">
      <alignment horizontal="right" vertical="top" wrapText="1"/>
    </xf>
    <xf numFmtId="0" fontId="0" fillId="2" borderId="15" xfId="0" applyFill="1" applyBorder="1" applyAlignment="1">
      <alignment vertical="center" wrapText="1"/>
    </xf>
    <xf numFmtId="0" fontId="0" fillId="2" borderId="15" xfId="0" applyFill="1" applyBorder="1" applyAlignment="1">
      <alignment vertical="top" wrapText="1"/>
    </xf>
    <xf numFmtId="0" fontId="0" fillId="2" borderId="16" xfId="0" applyFill="1" applyBorder="1" applyAlignment="1">
      <alignment vertical="top" wrapText="1"/>
    </xf>
    <xf numFmtId="0" fontId="5" fillId="2" borderId="15" xfId="0" applyFont="1" applyFill="1" applyBorder="1" applyAlignment="1">
      <alignment vertical="center" wrapText="1"/>
    </xf>
    <xf numFmtId="165" fontId="0" fillId="2" borderId="15" xfId="0" applyNumberFormat="1" applyFill="1" applyBorder="1" applyAlignment="1">
      <alignment vertical="top" wrapText="1"/>
    </xf>
    <xf numFmtId="0" fontId="13" fillId="0" borderId="0" xfId="0" applyFont="1" applyAlignment="1">
      <alignment/>
    </xf>
    <xf numFmtId="167" fontId="6" fillId="0" borderId="1" xfId="17" applyNumberFormat="1" applyFont="1" applyFill="1" applyBorder="1" applyAlignment="1">
      <alignment horizontal="left" vertical="top" wrapText="1"/>
    </xf>
    <xf numFmtId="167" fontId="6" fillId="0" borderId="1" xfId="0" applyNumberFormat="1" applyFont="1" applyBorder="1" applyAlignment="1">
      <alignment horizontal="left" vertical="top" wrapText="1"/>
    </xf>
    <xf numFmtId="167" fontId="6" fillId="0" borderId="5" xfId="0" applyNumberFormat="1" applyFont="1" applyFill="1" applyBorder="1" applyAlignment="1">
      <alignment vertical="top" wrapText="1"/>
    </xf>
    <xf numFmtId="167" fontId="6" fillId="0" borderId="7" xfId="0" applyNumberFormat="1" applyFont="1" applyFill="1" applyBorder="1" applyAlignment="1">
      <alignment vertical="top" wrapText="1"/>
    </xf>
    <xf numFmtId="167" fontId="6" fillId="0" borderId="1" xfId="0" applyNumberFormat="1" applyFont="1" applyFill="1" applyBorder="1" applyAlignment="1">
      <alignment vertical="top" wrapText="1"/>
    </xf>
    <xf numFmtId="167" fontId="6" fillId="0" borderId="0" xfId="0" applyNumberFormat="1" applyFont="1" applyFill="1" applyAlignment="1">
      <alignment vertical="top"/>
    </xf>
    <xf numFmtId="167" fontId="10" fillId="0" borderId="0" xfId="20" applyNumberFormat="1" applyFont="1" applyFill="1" applyAlignment="1">
      <alignment vertical="top"/>
    </xf>
    <xf numFmtId="167" fontId="6" fillId="0" borderId="5" xfId="0" applyNumberFormat="1" applyFont="1" applyFill="1" applyBorder="1" applyAlignment="1">
      <alignment horizontal="left" vertical="top" wrapText="1"/>
    </xf>
    <xf numFmtId="167" fontId="6" fillId="0" borderId="7" xfId="0" applyNumberFormat="1" applyFont="1" applyFill="1" applyBorder="1" applyAlignment="1">
      <alignment horizontal="left" vertical="top" wrapText="1"/>
    </xf>
    <xf numFmtId="167" fontId="6" fillId="0" borderId="0" xfId="0" applyNumberFormat="1" applyFont="1" applyFill="1" applyBorder="1" applyAlignment="1">
      <alignment vertical="top"/>
    </xf>
    <xf numFmtId="167" fontId="11" fillId="0" borderId="1" xfId="17" applyNumberFormat="1" applyFont="1" applyFill="1" applyBorder="1" applyAlignment="1">
      <alignment vertical="top" wrapText="1"/>
    </xf>
    <xf numFmtId="167" fontId="11" fillId="0" borderId="1" xfId="17" applyNumberFormat="1" applyFont="1" applyFill="1" applyBorder="1" applyAlignment="1">
      <alignment horizontal="right" vertical="top" wrapText="1"/>
    </xf>
    <xf numFmtId="167" fontId="11" fillId="0" borderId="5" xfId="17" applyNumberFormat="1" applyFont="1" applyFill="1" applyBorder="1" applyAlignment="1">
      <alignment horizontal="right" vertical="top" wrapText="1"/>
    </xf>
    <xf numFmtId="167" fontId="6" fillId="0" borderId="3" xfId="17" applyNumberFormat="1" applyFont="1" applyFill="1" applyBorder="1" applyAlignment="1">
      <alignment horizontal="left" vertical="top" wrapText="1"/>
    </xf>
    <xf numFmtId="167" fontId="6" fillId="0" borderId="1" xfId="0" applyNumberFormat="1" applyFont="1" applyFill="1" applyBorder="1" applyAlignment="1">
      <alignment vertical="top" wrapText="1"/>
    </xf>
    <xf numFmtId="167" fontId="7" fillId="0" borderId="1" xfId="0" applyNumberFormat="1" applyFont="1" applyFill="1" applyBorder="1" applyAlignment="1">
      <alignment horizontal="right" vertical="top" wrapText="1"/>
    </xf>
    <xf numFmtId="167" fontId="7" fillId="0" borderId="1" xfId="0" applyNumberFormat="1" applyFont="1" applyBorder="1" applyAlignment="1">
      <alignment vertical="top" wrapText="1"/>
    </xf>
    <xf numFmtId="167" fontId="7" fillId="0" borderId="5" xfId="0" applyNumberFormat="1" applyFont="1" applyBorder="1" applyAlignment="1">
      <alignment vertical="top" wrapText="1"/>
    </xf>
    <xf numFmtId="167" fontId="7" fillId="0" borderId="3" xfId="0" applyNumberFormat="1" applyFont="1" applyBorder="1" applyAlignment="1">
      <alignment vertical="top" wrapText="1"/>
    </xf>
    <xf numFmtId="167" fontId="7" fillId="0" borderId="7" xfId="0" applyNumberFormat="1" applyFont="1" applyBorder="1" applyAlignment="1">
      <alignment vertical="top" wrapText="1"/>
    </xf>
    <xf numFmtId="167" fontId="6" fillId="0" borderId="13" xfId="0" applyNumberFormat="1" applyFont="1" applyFill="1" applyBorder="1" applyAlignment="1">
      <alignment vertical="top" wrapText="1"/>
    </xf>
    <xf numFmtId="167" fontId="6" fillId="0" borderId="7" xfId="0" applyNumberFormat="1" applyFont="1" applyFill="1" applyBorder="1" applyAlignment="1">
      <alignment horizontal="right" vertical="top" wrapText="1"/>
    </xf>
    <xf numFmtId="167" fontId="7" fillId="0" borderId="1" xfId="0" applyNumberFormat="1" applyFont="1" applyFill="1" applyBorder="1" applyAlignment="1">
      <alignment wrapText="1"/>
    </xf>
    <xf numFmtId="167" fontId="7" fillId="0" borderId="1" xfId="0" applyNumberFormat="1" applyFont="1" applyFill="1" applyBorder="1" applyAlignment="1">
      <alignment horizontal="left" wrapText="1"/>
    </xf>
    <xf numFmtId="167" fontId="7" fillId="0" borderId="1" xfId="0" applyNumberFormat="1" applyFont="1" applyBorder="1" applyAlignment="1">
      <alignment horizontal="left" wrapText="1"/>
    </xf>
    <xf numFmtId="167" fontId="7" fillId="0" borderId="5" xfId="0" applyNumberFormat="1" applyFont="1" applyFill="1" applyBorder="1" applyAlignment="1">
      <alignment horizontal="left" wrapText="1"/>
    </xf>
    <xf numFmtId="167" fontId="7" fillId="0" borderId="7" xfId="0" applyNumberFormat="1" applyFont="1" applyFill="1" applyBorder="1" applyAlignment="1">
      <alignment horizontal="right" wrapText="1"/>
    </xf>
    <xf numFmtId="167" fontId="7" fillId="0" borderId="0" xfId="0" applyNumberFormat="1" applyFont="1" applyFill="1" applyAlignment="1">
      <alignment/>
    </xf>
    <xf numFmtId="167" fontId="7" fillId="0" borderId="1" xfId="0" applyNumberFormat="1" applyFont="1" applyFill="1" applyBorder="1" applyAlignment="1">
      <alignment horizontal="left" vertical="center" wrapText="1"/>
    </xf>
    <xf numFmtId="167" fontId="7" fillId="0" borderId="1" xfId="0" applyNumberFormat="1" applyFont="1" applyBorder="1" applyAlignment="1">
      <alignment wrapText="1"/>
    </xf>
    <xf numFmtId="167" fontId="7" fillId="0" borderId="5" xfId="0" applyNumberFormat="1" applyFont="1" applyBorder="1" applyAlignment="1">
      <alignment wrapText="1"/>
    </xf>
    <xf numFmtId="167" fontId="0" fillId="0" borderId="4" xfId="0" applyNumberFormat="1" applyBorder="1" applyAlignment="1">
      <alignment/>
    </xf>
    <xf numFmtId="0" fontId="0" fillId="0" borderId="0" xfId="0" applyNumberFormat="1" applyFont="1" applyAlignment="1">
      <alignment/>
    </xf>
    <xf numFmtId="0" fontId="8" fillId="0" borderId="0" xfId="0" applyNumberFormat="1" applyFont="1" applyFill="1" applyAlignment="1">
      <alignment horizontal="left" vertical="center"/>
    </xf>
    <xf numFmtId="0" fontId="7" fillId="3" borderId="1" xfId="0" applyNumberFormat="1" applyFont="1" applyFill="1" applyBorder="1" applyAlignment="1">
      <alignment horizontal="left" wrapText="1"/>
    </xf>
    <xf numFmtId="0" fontId="4" fillId="2" borderId="1" xfId="0" applyNumberFormat="1" applyFont="1" applyFill="1" applyBorder="1" applyAlignment="1">
      <alignment horizontal="left" vertical="center"/>
    </xf>
    <xf numFmtId="0" fontId="7" fillId="0" borderId="1" xfId="0" applyNumberFormat="1" applyFont="1" applyFill="1" applyBorder="1" applyAlignment="1">
      <alignment horizontal="left" vertical="top"/>
    </xf>
    <xf numFmtId="0" fontId="6" fillId="0" borderId="1" xfId="0" applyNumberFormat="1" applyFont="1" applyFill="1" applyBorder="1" applyAlignment="1">
      <alignment horizontal="left" vertical="top" wrapText="1"/>
    </xf>
    <xf numFmtId="0" fontId="6" fillId="0" borderId="1" xfId="0" applyNumberFormat="1" applyFont="1" applyFill="1" applyBorder="1" applyAlignment="1">
      <alignment vertical="top" wrapText="1"/>
    </xf>
    <xf numFmtId="0" fontId="4" fillId="2" borderId="13" xfId="0" applyNumberFormat="1" applyFont="1" applyFill="1" applyBorder="1" applyAlignment="1">
      <alignment horizontal="left" vertical="center"/>
    </xf>
    <xf numFmtId="0" fontId="7" fillId="0" borderId="1" xfId="0" applyNumberFormat="1" applyFont="1" applyFill="1" applyBorder="1" applyAlignment="1">
      <alignment horizontal="left"/>
    </xf>
    <xf numFmtId="0" fontId="7" fillId="0" borderId="1" xfId="0" applyNumberFormat="1" applyFont="1" applyFill="1" applyBorder="1" applyAlignment="1">
      <alignment wrapText="1"/>
    </xf>
    <xf numFmtId="0" fontId="0" fillId="0" borderId="0" xfId="0" applyNumberFormat="1" applyAlignment="1">
      <alignment horizontal="center"/>
    </xf>
    <xf numFmtId="0" fontId="0" fillId="2" borderId="1" xfId="0" applyNumberFormat="1" applyFill="1" applyBorder="1" applyAlignment="1">
      <alignment horizontal="center" wrapText="1"/>
    </xf>
    <xf numFmtId="0" fontId="0" fillId="0" borderId="1" xfId="0" applyNumberFormat="1" applyFill="1" applyBorder="1" applyAlignment="1">
      <alignment horizontal="center" wrapText="1"/>
    </xf>
    <xf numFmtId="0" fontId="6" fillId="0" borderId="1" xfId="0" applyNumberFormat="1" applyFont="1" applyFill="1" applyBorder="1" applyAlignment="1">
      <alignment horizontal="center" vertical="top" wrapText="1"/>
    </xf>
    <xf numFmtId="164" fontId="6" fillId="0" borderId="17" xfId="0" applyNumberFormat="1" applyFont="1" applyFill="1" applyBorder="1" applyAlignment="1">
      <alignment horizontal="center" vertical="top" wrapText="1"/>
    </xf>
    <xf numFmtId="164" fontId="6" fillId="0" borderId="17" xfId="0" applyNumberFormat="1" applyFont="1" applyFill="1" applyBorder="1" applyAlignment="1">
      <alignment horizontal="center" vertical="top" wrapText="1"/>
    </xf>
    <xf numFmtId="167" fontId="6" fillId="0" borderId="17"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167" fontId="7" fillId="0" borderId="5" xfId="0" applyNumberFormat="1" applyFont="1" applyFill="1" applyBorder="1" applyAlignment="1">
      <alignment horizontal="right" vertical="top" wrapText="1"/>
    </xf>
    <xf numFmtId="0" fontId="7" fillId="0" borderId="7" xfId="0" applyFont="1" applyFill="1" applyBorder="1" applyAlignment="1">
      <alignment horizontal="left" vertical="top" wrapText="1"/>
    </xf>
    <xf numFmtId="0" fontId="7" fillId="0" borderId="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167" fontId="7" fillId="0" borderId="1" xfId="17" applyNumberFormat="1" applyFont="1" applyFill="1" applyBorder="1" applyAlignment="1">
      <alignment horizontal="right" wrapText="1"/>
    </xf>
    <xf numFmtId="167" fontId="7" fillId="0" borderId="1" xfId="17" applyNumberFormat="1" applyFont="1" applyFill="1" applyBorder="1" applyAlignment="1">
      <alignment horizontal="left" vertical="top" wrapText="1"/>
    </xf>
    <xf numFmtId="167" fontId="6" fillId="0" borderId="0" xfId="0" applyNumberFormat="1" applyFont="1" applyBorder="1" applyAlignment="1">
      <alignment/>
    </xf>
    <xf numFmtId="0" fontId="6" fillId="0" borderId="0" xfId="0" applyFont="1" applyBorder="1" applyAlignment="1">
      <alignment/>
    </xf>
    <xf numFmtId="167" fontId="14" fillId="0" borderId="0" xfId="0" applyNumberFormat="1" applyFont="1" applyBorder="1" applyAlignment="1">
      <alignment/>
    </xf>
    <xf numFmtId="164" fontId="7" fillId="3" borderId="17" xfId="0" applyNumberFormat="1" applyFont="1" applyFill="1" applyBorder="1" applyAlignment="1" quotePrefix="1">
      <alignment horizontal="center" wrapText="1"/>
    </xf>
    <xf numFmtId="0" fontId="0" fillId="2" borderId="17" xfId="0" applyFill="1" applyBorder="1" applyAlignment="1">
      <alignment vertical="center" wrapText="1"/>
    </xf>
    <xf numFmtId="0" fontId="6" fillId="0" borderId="17" xfId="0" applyFont="1" applyBorder="1" applyAlignment="1">
      <alignment vertical="top" wrapText="1"/>
    </xf>
    <xf numFmtId="0" fontId="7" fillId="0" borderId="17" xfId="0" applyFont="1" applyBorder="1" applyAlignment="1">
      <alignment vertical="top" wrapText="1"/>
    </xf>
    <xf numFmtId="164" fontId="7" fillId="0" borderId="17" xfId="0" applyNumberFormat="1" applyFont="1" applyFill="1" applyBorder="1" applyAlignment="1">
      <alignment horizontal="center" vertical="top" wrapText="1"/>
    </xf>
    <xf numFmtId="164" fontId="6" fillId="0" borderId="17" xfId="0" applyNumberFormat="1" applyFont="1" applyFill="1" applyBorder="1" applyAlignment="1" quotePrefix="1">
      <alignment horizontal="center" vertical="top" wrapText="1"/>
    </xf>
    <xf numFmtId="0" fontId="7" fillId="0" borderId="17" xfId="0" applyFont="1" applyBorder="1" applyAlignment="1">
      <alignment wrapText="1"/>
    </xf>
    <xf numFmtId="167" fontId="7" fillId="0" borderId="17" xfId="0" applyNumberFormat="1" applyFont="1" applyBorder="1" applyAlignment="1">
      <alignment vertical="top" wrapText="1"/>
    </xf>
    <xf numFmtId="167" fontId="7" fillId="0" borderId="17" xfId="0" applyNumberFormat="1" applyFont="1" applyFill="1" applyBorder="1" applyAlignment="1">
      <alignment horizontal="center" wrapText="1"/>
    </xf>
    <xf numFmtId="165" fontId="0" fillId="2" borderId="16" xfId="0" applyNumberFormat="1" applyFill="1" applyBorder="1" applyAlignment="1">
      <alignment wrapText="1"/>
    </xf>
    <xf numFmtId="165" fontId="0" fillId="0" borderId="16" xfId="0" applyNumberFormat="1" applyFill="1" applyBorder="1" applyAlignment="1">
      <alignment wrapText="1"/>
    </xf>
    <xf numFmtId="167" fontId="6" fillId="0" borderId="16" xfId="17" applyNumberFormat="1" applyFont="1" applyFill="1" applyBorder="1" applyAlignment="1">
      <alignment horizontal="right" vertical="top" wrapText="1"/>
    </xf>
    <xf numFmtId="167" fontId="7" fillId="0" borderId="16" xfId="17" applyNumberFormat="1" applyFont="1" applyFill="1" applyBorder="1" applyAlignment="1">
      <alignment horizontal="right" vertical="top" wrapText="1"/>
    </xf>
    <xf numFmtId="165" fontId="6" fillId="0" borderId="16" xfId="0" applyNumberFormat="1" applyFont="1" applyFill="1" applyBorder="1" applyAlignment="1">
      <alignment vertical="top" wrapText="1"/>
    </xf>
    <xf numFmtId="0" fontId="6" fillId="2" borderId="16" xfId="0" applyFont="1" applyFill="1" applyBorder="1" applyAlignment="1">
      <alignment vertical="top" wrapText="1"/>
    </xf>
    <xf numFmtId="167" fontId="11" fillId="0" borderId="16" xfId="17" applyNumberFormat="1" applyFont="1" applyFill="1" applyBorder="1" applyAlignment="1">
      <alignment horizontal="right" vertical="top" wrapText="1"/>
    </xf>
    <xf numFmtId="167" fontId="6" fillId="0" borderId="16" xfId="17" applyNumberFormat="1" applyFont="1" applyFill="1" applyBorder="1" applyAlignment="1">
      <alignment horizontal="left" vertical="top" wrapText="1"/>
    </xf>
    <xf numFmtId="167" fontId="6" fillId="0" borderId="16" xfId="0" applyNumberFormat="1" applyFont="1" applyFill="1" applyBorder="1" applyAlignment="1">
      <alignment vertical="top" wrapText="1"/>
    </xf>
    <xf numFmtId="167" fontId="6" fillId="0" borderId="0" xfId="0" applyNumberFormat="1" applyFont="1" applyBorder="1" applyAlignment="1">
      <alignment wrapText="1"/>
    </xf>
    <xf numFmtId="167" fontId="0" fillId="0" borderId="5" xfId="0" applyNumberFormat="1" applyBorder="1" applyAlignment="1">
      <alignment/>
    </xf>
    <xf numFmtId="167" fontId="7" fillId="3" borderId="5" xfId="0" applyNumberFormat="1" applyFont="1" applyFill="1" applyBorder="1" applyAlignment="1">
      <alignment horizontal="center" wrapText="1"/>
    </xf>
    <xf numFmtId="167" fontId="0" fillId="2" borderId="5" xfId="0" applyNumberFormat="1" applyFill="1" applyBorder="1" applyAlignment="1">
      <alignment vertical="center" wrapText="1"/>
    </xf>
    <xf numFmtId="167" fontId="6" fillId="0" borderId="5" xfId="0" applyNumberFormat="1" applyFont="1" applyBorder="1" applyAlignment="1">
      <alignment vertical="top" wrapText="1"/>
    </xf>
    <xf numFmtId="167" fontId="6" fillId="0" borderId="5" xfId="0" applyNumberFormat="1" applyFont="1" applyFill="1" applyBorder="1" applyAlignment="1">
      <alignment horizontal="center" vertical="top" wrapText="1"/>
    </xf>
    <xf numFmtId="167" fontId="7" fillId="0" borderId="5" xfId="0" applyNumberFormat="1" applyFont="1" applyFill="1" applyBorder="1" applyAlignment="1">
      <alignment horizontal="center" vertical="top" wrapText="1"/>
    </xf>
    <xf numFmtId="0" fontId="7" fillId="0" borderId="1" xfId="0" applyNumberFormat="1" applyFont="1" applyBorder="1" applyAlignment="1">
      <alignment wrapText="1"/>
    </xf>
    <xf numFmtId="167" fontId="7" fillId="0" borderId="7" xfId="0" applyNumberFormat="1" applyFont="1" applyBorder="1" applyAlignment="1">
      <alignment wrapText="1"/>
    </xf>
    <xf numFmtId="167" fontId="7" fillId="0" borderId="17" xfId="0" applyNumberFormat="1" applyFont="1" applyBorder="1" applyAlignment="1">
      <alignment wrapText="1"/>
    </xf>
    <xf numFmtId="167" fontId="7" fillId="0" borderId="0" xfId="0" applyNumberFormat="1" applyFont="1" applyAlignment="1">
      <alignment/>
    </xf>
    <xf numFmtId="167" fontId="7" fillId="0" borderId="3" xfId="17" applyNumberFormat="1" applyFont="1" applyFill="1" applyBorder="1" applyAlignment="1">
      <alignment horizontal="right" wrapText="1"/>
    </xf>
    <xf numFmtId="0" fontId="0" fillId="0" borderId="0" xfId="0" applyNumberFormat="1" applyFill="1" applyBorder="1" applyAlignment="1">
      <alignment horizontal="center" vertical="top"/>
    </xf>
    <xf numFmtId="167" fontId="7" fillId="0" borderId="3" xfId="0" applyNumberFormat="1" applyFont="1" applyBorder="1" applyAlignment="1">
      <alignment/>
    </xf>
    <xf numFmtId="167" fontId="7" fillId="0" borderId="1" xfId="0" applyNumberFormat="1" applyFont="1" applyBorder="1" applyAlignment="1">
      <alignment/>
    </xf>
    <xf numFmtId="167" fontId="7" fillId="0" borderId="5" xfId="0" applyNumberFormat="1" applyFont="1" applyBorder="1" applyAlignment="1">
      <alignment/>
    </xf>
    <xf numFmtId="167" fontId="0" fillId="0" borderId="18" xfId="0" applyNumberFormat="1" applyBorder="1" applyAlignment="1">
      <alignment/>
    </xf>
    <xf numFmtId="167" fontId="6" fillId="2" borderId="3" xfId="17" applyNumberFormat="1" applyFont="1" applyFill="1" applyBorder="1" applyAlignment="1">
      <alignment horizontal="right" vertical="top" wrapText="1"/>
    </xf>
    <xf numFmtId="167" fontId="0" fillId="0" borderId="0" xfId="0" applyNumberFormat="1" applyBorder="1" applyAlignment="1">
      <alignment/>
    </xf>
    <xf numFmtId="0" fontId="0" fillId="0" borderId="0" xfId="0" applyNumberFormat="1" applyBorder="1" applyAlignment="1">
      <alignment horizontal="center"/>
    </xf>
    <xf numFmtId="0" fontId="0" fillId="0" borderId="0" xfId="0" applyNumberFormat="1" applyFont="1" applyBorder="1" applyAlignment="1">
      <alignment/>
    </xf>
    <xf numFmtId="0" fontId="0" fillId="0" borderId="0" xfId="0" applyBorder="1" applyAlignment="1">
      <alignment wrapText="1"/>
    </xf>
    <xf numFmtId="167" fontId="7" fillId="0" borderId="0" xfId="0" applyNumberFormat="1" applyFont="1" applyBorder="1" applyAlignment="1">
      <alignment wrapText="1"/>
    </xf>
    <xf numFmtId="167" fontId="0" fillId="0" borderId="0" xfId="0" applyNumberFormat="1" applyBorder="1" applyAlignment="1">
      <alignment wrapText="1"/>
    </xf>
    <xf numFmtId="0" fontId="9" fillId="0" borderId="0" xfId="0" applyFont="1" applyBorder="1" applyAlignment="1">
      <alignment/>
    </xf>
    <xf numFmtId="0" fontId="0" fillId="0" borderId="0" xfId="0" applyFont="1" applyFill="1" applyBorder="1" applyAlignment="1">
      <alignment horizontal="left"/>
    </xf>
    <xf numFmtId="0" fontId="7" fillId="3" borderId="1" xfId="0" applyNumberFormat="1" applyFont="1" applyFill="1" applyBorder="1" applyAlignment="1">
      <alignment horizontal="center" wrapText="1"/>
    </xf>
    <xf numFmtId="0" fontId="6" fillId="0"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bmaster@cbfwa.org" TargetMode="External" /><Relationship Id="rId2" Type="http://schemas.openxmlformats.org/officeDocument/2006/relationships/hyperlink" Target="http://www.nwcouncil.org/fw/budget/2007/reports/isrpdetail.asp?id=387" TargetMode="External" /><Relationship Id="rId3" Type="http://schemas.openxmlformats.org/officeDocument/2006/relationships/hyperlink" Target="http://www.nwcouncil.org/fw/budget/2007/reports/isrpdetail.asp?id=742" TargetMode="External" /><Relationship Id="rId4" Type="http://schemas.openxmlformats.org/officeDocument/2006/relationships/hyperlink" Target="http://www.nwcouncil.org/fw/budget/2007/reports/isrpdetail.asp?id=108" TargetMode="External" /><Relationship Id="rId5" Type="http://schemas.openxmlformats.org/officeDocument/2006/relationships/hyperlink" Target="http://www.nwcouncil.org/fw/budget/2007/reports/isrpdetail.asp?id=372" TargetMode="External" /><Relationship Id="rId6" Type="http://schemas.openxmlformats.org/officeDocument/2006/relationships/hyperlink" Target="http://www.nwcouncil.org/fw/budget/2007/reports/isrpdetail.asp?id=636" TargetMode="External" /><Relationship Id="rId7" Type="http://schemas.openxmlformats.org/officeDocument/2006/relationships/hyperlink" Target="http://www.nwcouncil.org/fw/budget/2007/reports/isrpdetail.asp?id=706" TargetMode="External" /><Relationship Id="rId8" Type="http://schemas.openxmlformats.org/officeDocument/2006/relationships/hyperlink" Target="http://www.nwcouncil.org/fw/budget/2007/reports/isrpdetail.asp?id=651" TargetMode="External" /><Relationship Id="rId9" Type="http://schemas.openxmlformats.org/officeDocument/2006/relationships/hyperlink" Target="http://www.nwcouncil.org/fw/budget/2007/reports/isrpdetail.asp?id=407" TargetMode="External" /><Relationship Id="rId10" Type="http://schemas.openxmlformats.org/officeDocument/2006/relationships/hyperlink" Target="http://www.nwcouncil.org/fw/budget/2007/reports/isrpdetail.asp?id=357" TargetMode="External" /><Relationship Id="rId11" Type="http://schemas.openxmlformats.org/officeDocument/2006/relationships/hyperlink" Target="http://www.nwcouncil.org/fw/budget/2007/reports/isrpdetail.asp?id=364" TargetMode="External" /><Relationship Id="rId12" Type="http://schemas.openxmlformats.org/officeDocument/2006/relationships/hyperlink" Target="http://www.nwcouncil.org/fw/budget/2007/reports/isrpdetail.asp?id=162" TargetMode="External" /><Relationship Id="rId13" Type="http://schemas.openxmlformats.org/officeDocument/2006/relationships/hyperlink" Target="http://www.nwcouncil.org/fw/budget/2007/reports/isrpdetail.asp?id=214" TargetMode="External" /><Relationship Id="rId14" Type="http://schemas.openxmlformats.org/officeDocument/2006/relationships/hyperlink" Target="http://www.nwcouncil.org/fw/budget/2007/reports/isrpdetail.asp?id=369" TargetMode="External" /><Relationship Id="rId15" Type="http://schemas.openxmlformats.org/officeDocument/2006/relationships/hyperlink" Target="http://www.nwcouncil.org/fw/budget/2007/reports/isrpdetail.asp?id=249" TargetMode="External" /><Relationship Id="rId16" Type="http://schemas.openxmlformats.org/officeDocument/2006/relationships/hyperlink" Target="http://www.nwcouncil.org/fw/budget/2007/reports/isrpdetail.asp?id=375" TargetMode="External" /><Relationship Id="rId17" Type="http://schemas.openxmlformats.org/officeDocument/2006/relationships/hyperlink" Target="http://www.nwcouncil.org/fw/budget/2007/reports/isrpdetail.asp?id=438" TargetMode="External" /><Relationship Id="rId18" Type="http://schemas.openxmlformats.org/officeDocument/2006/relationships/hyperlink" Target="http://www.nwcouncil.org/fw/budget/2007/reports/isrpdetail.asp?id=533" TargetMode="External" /><Relationship Id="rId19" Type="http://schemas.openxmlformats.org/officeDocument/2006/relationships/hyperlink" Target="http://www.nwcouncil.org/fw/budget/2007/reports/isrpdetail.asp?id=551" TargetMode="External" /><Relationship Id="rId20" Type="http://schemas.openxmlformats.org/officeDocument/2006/relationships/hyperlink" Target="http://www.nwcouncil.org/fw/budget/2007/reports/isrpdetail.asp?id=552" TargetMode="External" /><Relationship Id="rId21" Type="http://schemas.openxmlformats.org/officeDocument/2006/relationships/hyperlink" Target="http://www.nwcouncil.org/fw/budget/2007/reports/isrpdetail.asp?id=553" TargetMode="External" /><Relationship Id="rId22" Type="http://schemas.openxmlformats.org/officeDocument/2006/relationships/hyperlink" Target="http://www.nwcouncil.org/fw/budget/2007/reports/isrpdetail.asp?id=721" TargetMode="External" /><Relationship Id="rId23" Type="http://schemas.openxmlformats.org/officeDocument/2006/relationships/hyperlink" Target="http://www.nwcouncil.org/fw/budget/2007/reports/isrpdetail.asp?id=753" TargetMode="External" /><Relationship Id="rId24" Type="http://schemas.openxmlformats.org/officeDocument/2006/relationships/hyperlink" Target="http://www.nwcouncil.org/fw/budget/2007/reports/isrpdetail.asp?id=805" TargetMode="External" /><Relationship Id="rId25" Type="http://schemas.openxmlformats.org/officeDocument/2006/relationships/hyperlink" Target="http://www.nwcouncil.org/fw/budget/2007/reports/isrpdetail.asp?id=361" TargetMode="External" /><Relationship Id="rId26" Type="http://schemas.openxmlformats.org/officeDocument/2006/relationships/hyperlink" Target="http://www.nwcouncil.org/fw/budget/2007/reports/isrpdetail.asp?id=229" TargetMode="External" /><Relationship Id="rId27" Type="http://schemas.openxmlformats.org/officeDocument/2006/relationships/hyperlink" Target="http://www.nwcouncil.org/fw/budget/2007/reports/isrpdetail.asp?id=398" TargetMode="External" /><Relationship Id="rId28" Type="http://schemas.openxmlformats.org/officeDocument/2006/relationships/hyperlink" Target="http://www.nwcouncil.org/fw/budget/2007/reports/isrpdetail.asp?id=696" TargetMode="External" /><Relationship Id="rId29" Type="http://schemas.openxmlformats.org/officeDocument/2006/relationships/hyperlink" Target="http://www.nwcouncil.org/fw/budget/2007/reports/isrpdetail.asp?id=212" TargetMode="External" /><Relationship Id="rId30" Type="http://schemas.openxmlformats.org/officeDocument/2006/relationships/hyperlink" Target="http://www.nwcouncil.org/fw/budget/2007/reports/isrpdetail.asp?id=335" TargetMode="External" /><Relationship Id="rId31" Type="http://schemas.openxmlformats.org/officeDocument/2006/relationships/hyperlink" Target="http://www.nwcouncil.org/fw/budget/2007/reports/isrpdetail.asp?id=223" TargetMode="External" /><Relationship Id="rId32" Type="http://schemas.openxmlformats.org/officeDocument/2006/relationships/hyperlink" Target="http://www.nwcouncil.org/fw/budget/2007/reports/isrpdetail.asp?id=252" TargetMode="External" /><Relationship Id="rId33" Type="http://schemas.openxmlformats.org/officeDocument/2006/relationships/hyperlink" Target="http://www.nwcouncil.org/fw/budget/2007/reports/isrpdetail.asp?id=807" TargetMode="External" /><Relationship Id="rId34" Type="http://schemas.openxmlformats.org/officeDocument/2006/relationships/hyperlink" Target="http://www.nwcouncil.org/fw/budget/2007/reports/isrpdetail.asp?id=190" TargetMode="External" /><Relationship Id="rId35" Type="http://schemas.openxmlformats.org/officeDocument/2006/relationships/hyperlink" Target="http://www.nwcouncil.org/fw/budget/2007/reports/isrpdetail.asp?id=192" TargetMode="External" /><Relationship Id="rId36" Type="http://schemas.openxmlformats.org/officeDocument/2006/relationships/hyperlink" Target="http://www.nwcouncil.org/fw/budget/2007/reports/isrpdetail.asp?id=525" TargetMode="External" /><Relationship Id="rId37" Type="http://schemas.openxmlformats.org/officeDocument/2006/relationships/hyperlink" Target="http://www.nwcouncil.org/fw/budget/2007/reports/isrpdetail.asp?id=316" TargetMode="External" /><Relationship Id="rId38" Type="http://schemas.openxmlformats.org/officeDocument/2006/relationships/hyperlink" Target="http://www.nwcouncil.org/fw/budget/2007/reports/isrpdetail.asp?id=164" TargetMode="External" /><Relationship Id="rId39" Type="http://schemas.openxmlformats.org/officeDocument/2006/relationships/hyperlink" Target="http://www.nwcouncil.org/fw/budget/2007/reports/isrpdetail.asp?id=382" TargetMode="External" /><Relationship Id="rId40" Type="http://schemas.openxmlformats.org/officeDocument/2006/relationships/hyperlink" Target="http://www.nwcouncil.org/fw/budget/2007/reports/isrpdetail.asp?id=464" TargetMode="External" /><Relationship Id="rId41" Type="http://schemas.openxmlformats.org/officeDocument/2006/relationships/hyperlink" Target="http://www.nwcouncil.org/fw/budget/2007/reports/isrpdetail.asp?id=469" TargetMode="External" /><Relationship Id="rId42" Type="http://schemas.openxmlformats.org/officeDocument/2006/relationships/hyperlink" Target="mailto:webmaster@cbfwa.org" TargetMode="External" /><Relationship Id="rId43" Type="http://schemas.openxmlformats.org/officeDocument/2006/relationships/hyperlink" Target="http://www.nwcouncil.org/fw/budget/2007/reports/isrpdetail.asp?id=497" TargetMode="External" /><Relationship Id="rId44" Type="http://schemas.openxmlformats.org/officeDocument/2006/relationships/hyperlink" Target="http://www.nwcouncil.org/fw/budget/2007/reports/isrpdetail.asp?id=524" TargetMode="External" /><Relationship Id="rId45" Type="http://schemas.openxmlformats.org/officeDocument/2006/relationships/hyperlink" Target="http://www.nwcouncil.org/fw/budget/2007/reports/isrpdetail.asp?id=576" TargetMode="External" /><Relationship Id="rId46" Type="http://schemas.openxmlformats.org/officeDocument/2006/relationships/hyperlink" Target="mailto:webmaster@cbfwa.org" TargetMode="External" /><Relationship Id="rId47" Type="http://schemas.openxmlformats.org/officeDocument/2006/relationships/hyperlink" Target="http://www.nwcouncil.org/fw/budget/2007/reports/isrpdetail.asp?id=307" TargetMode="External" /><Relationship Id="rId48" Type="http://schemas.openxmlformats.org/officeDocument/2006/relationships/hyperlink" Target="http://www.nwcouncil.org/fw/budget/2007/reports/isrpdetail.asp?id=209" TargetMode="External" /><Relationship Id="rId49" Type="http://schemas.openxmlformats.org/officeDocument/2006/relationships/hyperlink" Target="mailto:webmaster@cbfwa.org" TargetMode="External" /><Relationship Id="rId50" Type="http://schemas.openxmlformats.org/officeDocument/2006/relationships/hyperlink" Target="mailto:webmaster@cbfwa.org" TargetMode="External" /><Relationship Id="rId51" Type="http://schemas.openxmlformats.org/officeDocument/2006/relationships/hyperlink" Target="http://www.nwcouncil.org/fw/budget/2007/reports/isrpdetail.asp?id=314" TargetMode="External" /><Relationship Id="rId52" Type="http://schemas.openxmlformats.org/officeDocument/2006/relationships/hyperlink" Target="http://www.nwcouncil.org/fw/budget/2007/reports/isrpdetail.asp?id=415" TargetMode="External" /><Relationship Id="rId53" Type="http://schemas.openxmlformats.org/officeDocument/2006/relationships/hyperlink" Target="http://www.nwcouncil.org/fw/budget/2007/reports/isrpdetail.asp?id=557" TargetMode="External" /><Relationship Id="rId54" Type="http://schemas.openxmlformats.org/officeDocument/2006/relationships/hyperlink" Target="http://www.nwcouncil.org/fw/budget/2007/reports/isrpdetail.asp?id=354" TargetMode="External" /><Relationship Id="rId55" Type="http://schemas.openxmlformats.org/officeDocument/2006/relationships/hyperlink" Target="http://www.nwcouncil.org/fw/budget/2007/reports/isrpdetail.asp?id=204" TargetMode="External" /><Relationship Id="rId56" Type="http://schemas.openxmlformats.org/officeDocument/2006/relationships/hyperlink" Target="http://www.nwcouncil.org/fw/budget/2007/reports/isrpdetail.asp?id=510" TargetMode="External" /><Relationship Id="rId57" Type="http://schemas.openxmlformats.org/officeDocument/2006/relationships/hyperlink" Target="http://www.nwcouncil.org/fw/budget/2007/reports/isrpdetail.asp?id=385" TargetMode="External" /><Relationship Id="rId58" Type="http://schemas.openxmlformats.org/officeDocument/2006/relationships/hyperlink" Target="http://www.nwcouncil.org/fw/budget/2007/reports/isrpdetail.asp?id=632" TargetMode="External" /><Relationship Id="rId59" Type="http://schemas.openxmlformats.org/officeDocument/2006/relationships/hyperlink" Target="http://www.nwcouncil.org/fw/budget/2007/reports/isrpdetail.asp?id=113" TargetMode="External" /><Relationship Id="rId60" Type="http://schemas.openxmlformats.org/officeDocument/2006/relationships/hyperlink" Target="http://www.nwcouncil.org/fw/budget/2007/reports/isrpdetail.asp?id=828" TargetMode="External" /><Relationship Id="rId61" Type="http://schemas.openxmlformats.org/officeDocument/2006/relationships/hyperlink" Target="http://www.nwcouncil.org/fw/budget/2007/reports/isrpdetail.asp?id=353" TargetMode="External" /><Relationship Id="rId62" Type="http://schemas.openxmlformats.org/officeDocument/2006/relationships/hyperlink" Target="http://www.nwcouncil.org/fw/budget/2007/reports/isrpdetail.asp?id=601" TargetMode="External" /><Relationship Id="rId63" Type="http://schemas.openxmlformats.org/officeDocument/2006/relationships/hyperlink" Target="http://www.nwcouncil.org/fw/budget/2007/reports/isrpdetail.asp?id=244" TargetMode="External" /><Relationship Id="rId64" Type="http://schemas.openxmlformats.org/officeDocument/2006/relationships/hyperlink" Target="http://www.nwcouncil.org/fw/budget/2007/reports/isrpdetail.asp?id=369" TargetMode="External" /><Relationship Id="rId65" Type="http://schemas.openxmlformats.org/officeDocument/2006/relationships/hyperlink" Target="http://www.nwcouncil.org/fw/budget/2007/reports/isrpdetail.asp?id=365" TargetMode="External" /><Relationship Id="rId66" Type="http://schemas.openxmlformats.org/officeDocument/2006/relationships/hyperlink" Target="http://www.nwcouncil.org/fw/budget/2007/reports/isrpdetail.asp?id=542" TargetMode="External" /><Relationship Id="rId67" Type="http://schemas.openxmlformats.org/officeDocument/2006/relationships/hyperlink" Target="http://www.nwcouncil.org/fw/budget/2007/reports/isrpdetail.asp?id=422" TargetMode="External" /><Relationship Id="rId68" Type="http://schemas.openxmlformats.org/officeDocument/2006/relationships/hyperlink" Target="http://www.nwcouncil.org/fw/budget/2007/reports/isrpdetail.asp?id=190" TargetMode="External" /><Relationship Id="rId69" Type="http://schemas.openxmlformats.org/officeDocument/2006/relationships/hyperlink" Target="mailto:webmaster@cbfwa.org" TargetMode="External" /><Relationship Id="rId70" Type="http://schemas.openxmlformats.org/officeDocument/2006/relationships/hyperlink" Target="http://www.nwcouncil.org/fw/budget/2007/reports/isrpdetail.asp?id=624" TargetMode="External" /><Relationship Id="rId71" Type="http://schemas.openxmlformats.org/officeDocument/2006/relationships/hyperlink" Target="http://www.nwcouncil.org/fw/budget/2007/reports/isrpdetail.asp?id=664" TargetMode="External" /><Relationship Id="rId72" Type="http://schemas.openxmlformats.org/officeDocument/2006/relationships/hyperlink" Target="mailto:webmaster@cbfwa.org" TargetMode="External" /><Relationship Id="rId73" Type="http://schemas.openxmlformats.org/officeDocument/2006/relationships/hyperlink" Target="http://www.nwcouncil.org/fw/budget/2007/reports/isrpdetail.asp?id=232" TargetMode="External" /><Relationship Id="rId74" Type="http://schemas.openxmlformats.org/officeDocument/2006/relationships/hyperlink" Target="http://www.nwcouncil.org/fw/budget/2007/reports/isrpdetail.asp?id=108" TargetMode="External" /><Relationship Id="rId75" Type="http://schemas.openxmlformats.org/officeDocument/2006/relationships/hyperlink" Target="http://www.nwcouncil.org/fw/budget/2007/reports/isrpdetail.asp?id=177" TargetMode="External" /><Relationship Id="rId76" Type="http://schemas.openxmlformats.org/officeDocument/2006/relationships/hyperlink" Target="mailto:webmaster@cbfwa.org" TargetMode="External" /><Relationship Id="rId77" Type="http://schemas.openxmlformats.org/officeDocument/2006/relationships/hyperlink" Target="mailto:webmaster@cbfwa.org" TargetMode="External" /><Relationship Id="rId78" Type="http://schemas.openxmlformats.org/officeDocument/2006/relationships/hyperlink" Target="http://www.nwcouncil.org/fw/budget/2007/reports/isrpdetail.asp?id=403" TargetMode="External" /><Relationship Id="rId79" Type="http://schemas.openxmlformats.org/officeDocument/2006/relationships/hyperlink" Target="mailto:webmaster@cbfwa.org" TargetMode="External" /><Relationship Id="rId80" Type="http://schemas.openxmlformats.org/officeDocument/2006/relationships/hyperlink" Target="mailto:webmaster@cbfwa.org" TargetMode="External" /><Relationship Id="rId81" Type="http://schemas.openxmlformats.org/officeDocument/2006/relationships/hyperlink" Target="http://www.nwcouncil.org/fw/budget/2007/reports/isrpdetail.asp?id=712" TargetMode="External" /><Relationship Id="rId82" Type="http://schemas.openxmlformats.org/officeDocument/2006/relationships/hyperlink" Target="http://www.nwcouncil.org/fw/budget/2007/reports/isrpdetail.asp?id=816" TargetMode="External" /><Relationship Id="rId83" Type="http://schemas.openxmlformats.org/officeDocument/2006/relationships/hyperlink" Target="mailto:webmaster@cbfwa.org" TargetMode="External" /><Relationship Id="rId84" Type="http://schemas.openxmlformats.org/officeDocument/2006/relationships/hyperlink" Target="mailto:webmaster@cbfwa.org" TargetMode="External" /><Relationship Id="rId85" Type="http://schemas.openxmlformats.org/officeDocument/2006/relationships/hyperlink" Target="http://www.nwcouncil.org/fw/budget/2007/reports/isrpdetail.asp?id=387" TargetMode="External" /><Relationship Id="rId86" Type="http://schemas.openxmlformats.org/officeDocument/2006/relationships/hyperlink" Target="http://www.nwcouncil.org/fw/budget/2007/reports/isrpdetail.asp?id=407" TargetMode="External" /><Relationship Id="rId87" Type="http://schemas.openxmlformats.org/officeDocument/2006/relationships/hyperlink" Target="http://www.nwcouncil.org/fw/budget/2007/reports/isrpdetail.asp?id=357" TargetMode="External" /><Relationship Id="rId88" Type="http://schemas.openxmlformats.org/officeDocument/2006/relationships/hyperlink" Target="http://www.nwcouncil.org/fw/budget/2007/reports/isrpdetail.asp?id=162" TargetMode="External" /><Relationship Id="rId89" Type="http://schemas.openxmlformats.org/officeDocument/2006/relationships/hyperlink" Target="http://www.nwcouncil.org/fw/budget/2007/reports/isrpdetail.asp?id=214" TargetMode="External" /><Relationship Id="rId90" Type="http://schemas.openxmlformats.org/officeDocument/2006/relationships/hyperlink" Target="http://www.nwcouncil.org/fw/budget/2007/reports/isrpdetail.asp?id=249" TargetMode="External" /><Relationship Id="rId91" Type="http://schemas.openxmlformats.org/officeDocument/2006/relationships/hyperlink" Target="http://www.nwcouncil.org/fw/budget/2007/reports/isrpdetail.asp?id=533" TargetMode="External" /><Relationship Id="rId92" Type="http://schemas.openxmlformats.org/officeDocument/2006/relationships/hyperlink" Target="http://www.nwcouncil.org/fw/budget/2007/reports/isrpdetail.asp?id=551" TargetMode="External" /><Relationship Id="rId93" Type="http://schemas.openxmlformats.org/officeDocument/2006/relationships/hyperlink" Target="http://www.nwcouncil.org/fw/budget/2007/reports/isrpdetail.asp?id=553" TargetMode="External" /><Relationship Id="rId94" Type="http://schemas.openxmlformats.org/officeDocument/2006/relationships/hyperlink" Target="http://www.nwcouncil.org/fw/budget/2007/reports/isrpdetail.asp?id=753" TargetMode="External" /><Relationship Id="rId95" Type="http://schemas.openxmlformats.org/officeDocument/2006/relationships/hyperlink" Target="http://www.nwcouncil.org/fw/budget/2007/reports/isrpdetail.asp?id=335" TargetMode="External" /><Relationship Id="rId96" Type="http://schemas.openxmlformats.org/officeDocument/2006/relationships/hyperlink" Target="http://www.nwcouncil.org/fw/budget/2007/reports/isrpdetail.asp?id=252" TargetMode="External" /><Relationship Id="rId97" Type="http://schemas.openxmlformats.org/officeDocument/2006/relationships/hyperlink" Target="http://www.nwcouncil.org/fw/budget/2007/reports/isrpdetail.asp?id=807" TargetMode="External" /><Relationship Id="rId98" Type="http://schemas.openxmlformats.org/officeDocument/2006/relationships/hyperlink" Target="http://www.nwcouncil.org/fw/budget/2007/reports/isrpdetail.asp?id=192" TargetMode="External" /><Relationship Id="rId99" Type="http://schemas.openxmlformats.org/officeDocument/2006/relationships/hyperlink" Target="http://www.nwcouncil.org/fw/budget/2007/reports/isrpdetail.asp?id=164" TargetMode="External" /><Relationship Id="rId100" Type="http://schemas.openxmlformats.org/officeDocument/2006/relationships/hyperlink" Target="http://www.nwcouncil.org/fw/budget/2007/reports/isrpdetail.asp?id=382" TargetMode="External" /><Relationship Id="rId101" Type="http://schemas.openxmlformats.org/officeDocument/2006/relationships/hyperlink" Target="http://www.nwcouncil.org/fw/budget/2007/reports/isrpdetail.asp?id=464" TargetMode="External" /><Relationship Id="rId102" Type="http://schemas.openxmlformats.org/officeDocument/2006/relationships/hyperlink" Target="mailto:webmaster@cbfwa.org" TargetMode="External" /><Relationship Id="rId103" Type="http://schemas.openxmlformats.org/officeDocument/2006/relationships/hyperlink" Target="http://www.nwcouncil.org/fw/budget/2007/reports/isrpdetail.asp?id=524" TargetMode="External" /><Relationship Id="rId104" Type="http://schemas.openxmlformats.org/officeDocument/2006/relationships/hyperlink" Target="mailto:webmaster@cbfwa.org" TargetMode="External" /><Relationship Id="rId105" Type="http://schemas.openxmlformats.org/officeDocument/2006/relationships/hyperlink" Target="http://www.nwcouncil.org/fw/budget/2007/reports/isrpdetail.asp?id=209" TargetMode="External" /><Relationship Id="rId106" Type="http://schemas.openxmlformats.org/officeDocument/2006/relationships/hyperlink" Target="http://www.nwcouncil.org/fw/budget/2007/reports/isrpdetail.asp?id=314" TargetMode="External" /><Relationship Id="rId107" Type="http://schemas.openxmlformats.org/officeDocument/2006/relationships/hyperlink" Target="http://www.nwcouncil.org/fw/budget/2007/reports/isrpdetail.asp?id=510" TargetMode="External" /><Relationship Id="rId108" Type="http://schemas.openxmlformats.org/officeDocument/2006/relationships/hyperlink" Target="http://www.nwcouncil.org/fw/budget/2007/reports/isrpdetail.asp?id=113" TargetMode="External" /><Relationship Id="rId109" Type="http://schemas.openxmlformats.org/officeDocument/2006/relationships/hyperlink" Target="http://www.nwcouncil.org/fw/budget/2007/reports/isrpdetail.asp?id=828" TargetMode="External" /><Relationship Id="rId110" Type="http://schemas.openxmlformats.org/officeDocument/2006/relationships/hyperlink" Target="http://www.nwcouncil.org/fw/budget/2007/reports/isrpdetail.asp?id=244" TargetMode="External" /><Relationship Id="rId111" Type="http://schemas.openxmlformats.org/officeDocument/2006/relationships/hyperlink" Target="http://www.nwcouncil.org/fw/budget/2007/reports/isrpdetail.asp?id=369" TargetMode="External" /><Relationship Id="rId112" Type="http://schemas.openxmlformats.org/officeDocument/2006/relationships/hyperlink" Target="http://www.nwcouncil.org/fw/budget/2007/reports/isrpdetail.asp?id=542" TargetMode="External" /><Relationship Id="rId113" Type="http://schemas.openxmlformats.org/officeDocument/2006/relationships/hyperlink" Target="http://www.nwcouncil.org/fw/budget/2007/reports/isrpdetail.asp?id=624" TargetMode="External" /><Relationship Id="rId114" Type="http://schemas.openxmlformats.org/officeDocument/2006/relationships/hyperlink" Target="http://www.nwcouncil.org/fw/budget/2007/reports/isrpdetail.asp?id=232" TargetMode="External" /><Relationship Id="rId115" Type="http://schemas.openxmlformats.org/officeDocument/2006/relationships/hyperlink" Target="http://www.nwcouncil.org/fw/budget/2007/reports/isrpdetail.asp?id=108" TargetMode="External" /><Relationship Id="rId116" Type="http://schemas.openxmlformats.org/officeDocument/2006/relationships/hyperlink" Target="http://www.nwcouncil.org/fw/budget/2007/reports/isrpdetail.asp?id=403" TargetMode="External" /><Relationship Id="rId117" Type="http://schemas.openxmlformats.org/officeDocument/2006/relationships/hyperlink" Target="mailto:webmaster@cbfwa.org" TargetMode="External" /><Relationship Id="rId118" Type="http://schemas.openxmlformats.org/officeDocument/2006/relationships/hyperlink" Target="http://www.nwcouncil.org/fw/budget/2007/reports/isrpdetail.asp?id=287" TargetMode="External" /><Relationship Id="rId119" Type="http://schemas.openxmlformats.org/officeDocument/2006/relationships/hyperlink" Target="http://www.nwcouncil.org/fw/budget/2007/reports/isrpdetail.asp?id=287" TargetMode="External" /><Relationship Id="rId1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1007"/>
  <sheetViews>
    <sheetView tabSelected="1" zoomScale="75" zoomScaleNormal="75" workbookViewId="0" topLeftCell="A1">
      <selection activeCell="A1" sqref="A1"/>
    </sheetView>
  </sheetViews>
  <sheetFormatPr defaultColWidth="9.140625" defaultRowHeight="12.75"/>
  <cols>
    <col min="1" max="1" width="6.140625" style="138" customWidth="1"/>
    <col min="2" max="2" width="16.57421875" style="128" customWidth="1"/>
    <col min="3" max="3" width="22.8515625" style="0" customWidth="1"/>
    <col min="4" max="4" width="14.421875" style="0" customWidth="1"/>
    <col min="5" max="5" width="14.140625" style="0" customWidth="1"/>
    <col min="6" max="7" width="15.28125" style="0" customWidth="1"/>
    <col min="8" max="8" width="15.421875" style="0" customWidth="1"/>
    <col min="9" max="9" width="11.140625" style="0" hidden="1" customWidth="1"/>
    <col min="10" max="10" width="11.57421875" style="0" hidden="1" customWidth="1"/>
    <col min="11" max="11" width="11.7109375" style="0" hidden="1" customWidth="1"/>
    <col min="12" max="12" width="12.28125" style="0" hidden="1" customWidth="1"/>
    <col min="13" max="13" width="57.00390625" style="0" hidden="1" customWidth="1"/>
    <col min="14" max="14" width="12.140625" style="36" customWidth="1"/>
    <col min="15" max="15" width="17.28125" style="31" bestFit="1" customWidth="1"/>
    <col min="16" max="16" width="17.28125" style="0" bestFit="1" customWidth="1"/>
    <col min="17" max="17" width="18.140625" style="36" customWidth="1"/>
    <col min="18" max="18" width="75.00390625" style="40" hidden="1" customWidth="1"/>
    <col min="19" max="19" width="9.140625" style="31" hidden="1" customWidth="1"/>
    <col min="20" max="20" width="15.57421875" style="176" customWidth="1"/>
    <col min="21" max="21" width="14.421875" style="75" customWidth="1"/>
    <col min="22" max="22" width="14.421875" style="0" customWidth="1"/>
    <col min="23" max="23" width="14.57421875" style="75" customWidth="1"/>
    <col min="24" max="24" width="17.8515625" style="48" customWidth="1"/>
    <col min="25" max="25" width="40.28125" style="35" customWidth="1"/>
    <col min="26" max="26" width="29.00390625" style="0" customWidth="1"/>
  </cols>
  <sheetData>
    <row r="1" spans="2:20" ht="29.25" customHeight="1">
      <c r="B1" s="128" t="s">
        <v>316</v>
      </c>
      <c r="D1" s="95" t="s">
        <v>315</v>
      </c>
      <c r="N1" s="75"/>
      <c r="O1" s="75"/>
      <c r="P1" s="75"/>
      <c r="Q1" s="75"/>
      <c r="R1" s="75"/>
      <c r="S1" s="75"/>
      <c r="T1" s="127"/>
    </row>
    <row r="2" spans="2:24" ht="44.25" customHeight="1">
      <c r="B2" s="129" t="s">
        <v>21</v>
      </c>
      <c r="C2" s="7"/>
      <c r="E2" s="8"/>
      <c r="F2" s="7"/>
      <c r="G2" s="7"/>
      <c r="H2" s="8"/>
      <c r="I2" s="7"/>
      <c r="J2" s="7"/>
      <c r="K2" s="7"/>
      <c r="L2" s="7"/>
      <c r="M2" s="7"/>
      <c r="N2" s="76"/>
      <c r="O2" s="77"/>
      <c r="P2" s="78"/>
      <c r="Q2" s="78"/>
      <c r="R2" s="78"/>
      <c r="S2" s="78"/>
      <c r="T2" s="191"/>
      <c r="U2" s="77"/>
      <c r="W2" s="78"/>
      <c r="X2" s="86"/>
    </row>
    <row r="3" spans="1:30" s="30" customFormat="1" ht="57" customHeight="1">
      <c r="A3" s="201" t="s">
        <v>16</v>
      </c>
      <c r="B3" s="130" t="s">
        <v>237</v>
      </c>
      <c r="C3" s="27" t="s">
        <v>238</v>
      </c>
      <c r="D3" s="27" t="s">
        <v>239</v>
      </c>
      <c r="E3" s="27" t="s">
        <v>277</v>
      </c>
      <c r="F3" s="27" t="s">
        <v>240</v>
      </c>
      <c r="G3" s="27" t="s">
        <v>241</v>
      </c>
      <c r="H3" s="27" t="s">
        <v>242</v>
      </c>
      <c r="I3" s="27" t="s">
        <v>160</v>
      </c>
      <c r="J3" s="27" t="s">
        <v>161</v>
      </c>
      <c r="K3" s="27" t="s">
        <v>162</v>
      </c>
      <c r="L3" s="28" t="s">
        <v>163</v>
      </c>
      <c r="M3" s="28" t="s">
        <v>164</v>
      </c>
      <c r="N3" s="37" t="s">
        <v>141</v>
      </c>
      <c r="O3" s="32" t="s">
        <v>243</v>
      </c>
      <c r="P3" s="28" t="s">
        <v>244</v>
      </c>
      <c r="Q3" s="37" t="s">
        <v>245</v>
      </c>
      <c r="R3" s="41" t="s">
        <v>246</v>
      </c>
      <c r="S3" s="157" t="s">
        <v>247</v>
      </c>
      <c r="T3" s="177" t="s">
        <v>380</v>
      </c>
      <c r="U3" s="50" t="s">
        <v>17</v>
      </c>
      <c r="V3" s="50" t="s">
        <v>18</v>
      </c>
      <c r="W3" s="79" t="s">
        <v>19</v>
      </c>
      <c r="X3" s="51" t="s">
        <v>20</v>
      </c>
      <c r="Y3" s="49" t="s">
        <v>140</v>
      </c>
      <c r="Z3" s="29"/>
      <c r="AA3" s="29"/>
      <c r="AB3" s="29"/>
      <c r="AC3" s="29"/>
      <c r="AD3" s="29"/>
    </row>
    <row r="4" spans="1:30" s="3" customFormat="1" ht="35.25" customHeight="1">
      <c r="A4" s="139"/>
      <c r="B4" s="131" t="s">
        <v>248</v>
      </c>
      <c r="C4" s="59"/>
      <c r="D4" s="59"/>
      <c r="E4" s="59"/>
      <c r="F4" s="59"/>
      <c r="G4" s="59"/>
      <c r="H4" s="59"/>
      <c r="I4" s="59"/>
      <c r="J4" s="59"/>
      <c r="K4" s="59"/>
      <c r="L4" s="59"/>
      <c r="M4" s="59"/>
      <c r="N4" s="63"/>
      <c r="O4" s="64"/>
      <c r="P4" s="59"/>
      <c r="Q4" s="63"/>
      <c r="R4" s="71"/>
      <c r="S4" s="158"/>
      <c r="T4" s="178"/>
      <c r="U4" s="166"/>
      <c r="V4" s="52"/>
      <c r="W4" s="80"/>
      <c r="X4" s="87"/>
      <c r="Y4" s="52"/>
      <c r="Z4" s="2"/>
      <c r="AA4" s="2"/>
      <c r="AB4" s="2"/>
      <c r="AC4" s="2"/>
      <c r="AD4" s="2"/>
    </row>
    <row r="5" spans="1:30" s="6" customFormat="1" ht="30" customHeight="1">
      <c r="A5" s="140"/>
      <c r="B5" s="132" t="s">
        <v>464</v>
      </c>
      <c r="C5" s="60"/>
      <c r="D5" s="60"/>
      <c r="E5" s="60"/>
      <c r="F5" s="60"/>
      <c r="G5" s="60"/>
      <c r="H5" s="60"/>
      <c r="I5" s="60"/>
      <c r="J5" s="60"/>
      <c r="K5" s="60"/>
      <c r="L5" s="60"/>
      <c r="M5" s="60"/>
      <c r="N5" s="65"/>
      <c r="O5" s="66"/>
      <c r="P5" s="60"/>
      <c r="Q5" s="65"/>
      <c r="R5" s="72"/>
      <c r="S5" s="159"/>
      <c r="T5" s="179"/>
      <c r="U5" s="167"/>
      <c r="V5" s="53"/>
      <c r="W5" s="81"/>
      <c r="X5" s="88"/>
      <c r="Y5" s="53"/>
      <c r="Z5" s="1"/>
      <c r="AA5" s="1"/>
      <c r="AB5" s="1"/>
      <c r="AC5" s="1"/>
      <c r="AD5" s="1"/>
    </row>
    <row r="6" spans="1:28" s="16" customFormat="1" ht="138" customHeight="1">
      <c r="A6" s="141">
        <v>1</v>
      </c>
      <c r="B6" s="133">
        <v>198810804</v>
      </c>
      <c r="C6" s="12" t="s">
        <v>249</v>
      </c>
      <c r="D6" s="12" t="s">
        <v>250</v>
      </c>
      <c r="E6" s="21">
        <v>2315033</v>
      </c>
      <c r="F6" s="13">
        <v>2901154</v>
      </c>
      <c r="G6" s="13">
        <v>3040961</v>
      </c>
      <c r="H6" s="13">
        <v>3198011</v>
      </c>
      <c r="I6" s="25" t="s">
        <v>251</v>
      </c>
      <c r="J6" s="12" t="s">
        <v>252</v>
      </c>
      <c r="K6" s="12" t="s">
        <v>253</v>
      </c>
      <c r="L6" s="14" t="s">
        <v>254</v>
      </c>
      <c r="M6" s="12" t="s">
        <v>255</v>
      </c>
      <c r="N6" s="38" t="s">
        <v>260</v>
      </c>
      <c r="O6" s="33">
        <v>2500000</v>
      </c>
      <c r="P6" s="13">
        <v>2500000</v>
      </c>
      <c r="Q6" s="42">
        <v>2500000</v>
      </c>
      <c r="R6" s="43" t="s">
        <v>257</v>
      </c>
      <c r="S6" s="142">
        <v>30</v>
      </c>
      <c r="T6" s="180">
        <f>SUM(O6:Q6)</f>
        <v>7500000</v>
      </c>
      <c r="U6" s="168">
        <v>2315033</v>
      </c>
      <c r="V6" s="13">
        <v>2315033</v>
      </c>
      <c r="W6" s="82">
        <v>2315033</v>
      </c>
      <c r="X6" s="33">
        <f>SUM(U6:W6)</f>
        <v>6945099</v>
      </c>
      <c r="Y6" s="54" t="s">
        <v>440</v>
      </c>
      <c r="Z6" s="15"/>
      <c r="AA6" s="15"/>
      <c r="AB6" s="15"/>
    </row>
    <row r="7" spans="1:28" s="16" customFormat="1" ht="152.25" customHeight="1">
      <c r="A7" s="141">
        <v>2</v>
      </c>
      <c r="B7" s="133">
        <v>198906201</v>
      </c>
      <c r="C7" s="12" t="s">
        <v>283</v>
      </c>
      <c r="D7" s="12" t="s">
        <v>284</v>
      </c>
      <c r="E7" s="21">
        <v>1852515</v>
      </c>
      <c r="F7" s="13">
        <v>2253787</v>
      </c>
      <c r="G7" s="13">
        <v>2253787</v>
      </c>
      <c r="H7" s="13">
        <v>2253787</v>
      </c>
      <c r="I7" s="25" t="s">
        <v>251</v>
      </c>
      <c r="J7" s="12" t="s">
        <v>252</v>
      </c>
      <c r="K7" s="12" t="s">
        <v>285</v>
      </c>
      <c r="L7" s="14" t="s">
        <v>254</v>
      </c>
      <c r="M7" s="12" t="s">
        <v>286</v>
      </c>
      <c r="N7" s="38" t="s">
        <v>260</v>
      </c>
      <c r="O7" s="33">
        <f>1629000*1.05+361000</f>
        <v>2071450</v>
      </c>
      <c r="P7" s="13">
        <f>1629000*1.05+361000</f>
        <v>2071450</v>
      </c>
      <c r="Q7" s="42">
        <f>1629000*1.05+361000</f>
        <v>2071450</v>
      </c>
      <c r="R7" s="44" t="s">
        <v>287</v>
      </c>
      <c r="S7" s="142">
        <v>20</v>
      </c>
      <c r="T7" s="180">
        <f aca="true" t="shared" si="0" ref="T7:T69">SUM(O7:Q7)</f>
        <v>6214350</v>
      </c>
      <c r="U7" s="168">
        <v>1885250</v>
      </c>
      <c r="V7" s="13">
        <v>1885250</v>
      </c>
      <c r="W7" s="82">
        <v>1885250</v>
      </c>
      <c r="X7" s="33">
        <f>SUM(U7:W7)</f>
        <v>5655750</v>
      </c>
      <c r="Y7" s="54" t="s">
        <v>441</v>
      </c>
      <c r="Z7" s="15"/>
      <c r="AA7" s="15"/>
      <c r="AB7" s="15"/>
    </row>
    <row r="8" spans="1:28" s="16" customFormat="1" ht="82.5" customHeight="1">
      <c r="A8" s="141">
        <v>3</v>
      </c>
      <c r="B8" s="133">
        <v>198910700</v>
      </c>
      <c r="C8" s="12" t="s">
        <v>312</v>
      </c>
      <c r="D8" s="12" t="s">
        <v>9</v>
      </c>
      <c r="E8" s="21">
        <v>239265</v>
      </c>
      <c r="F8" s="13">
        <v>371546</v>
      </c>
      <c r="G8" s="13">
        <v>382507</v>
      </c>
      <c r="H8" s="13">
        <v>391038</v>
      </c>
      <c r="I8" s="25" t="s">
        <v>251</v>
      </c>
      <c r="J8" s="12" t="s">
        <v>252</v>
      </c>
      <c r="K8" s="12" t="s">
        <v>325</v>
      </c>
      <c r="L8" s="14" t="s">
        <v>313</v>
      </c>
      <c r="M8" s="12" t="s">
        <v>314</v>
      </c>
      <c r="N8" s="38" t="s">
        <v>282</v>
      </c>
      <c r="O8" s="33">
        <f>239265*1.05</f>
        <v>251228.25</v>
      </c>
      <c r="P8" s="13">
        <f>239265*1.05</f>
        <v>251228.25</v>
      </c>
      <c r="Q8" s="42">
        <f>239265*1.05</f>
        <v>251228.25</v>
      </c>
      <c r="R8" s="44" t="s">
        <v>269</v>
      </c>
      <c r="S8" s="142">
        <v>22</v>
      </c>
      <c r="T8" s="180">
        <f t="shared" si="0"/>
        <v>753684.75</v>
      </c>
      <c r="U8" s="168">
        <f>239265*1.05</f>
        <v>251228.25</v>
      </c>
      <c r="V8" s="13">
        <f>239265*1.05</f>
        <v>251228.25</v>
      </c>
      <c r="W8" s="42">
        <f>239265*1.05</f>
        <v>251228.25</v>
      </c>
      <c r="X8" s="33">
        <f aca="true" t="shared" si="1" ref="X8:X68">SUM(U8:W8)</f>
        <v>753684.75</v>
      </c>
      <c r="Y8" s="54"/>
      <c r="Z8" s="15"/>
      <c r="AA8" s="15"/>
      <c r="AB8" s="15"/>
    </row>
    <row r="9" spans="1:28" s="16" customFormat="1" ht="90">
      <c r="A9" s="141">
        <v>4</v>
      </c>
      <c r="B9" s="133">
        <v>199008000</v>
      </c>
      <c r="C9" s="12" t="s">
        <v>258</v>
      </c>
      <c r="D9" s="12" t="s">
        <v>250</v>
      </c>
      <c r="E9" s="21">
        <v>2431442</v>
      </c>
      <c r="F9" s="13">
        <v>2531577</v>
      </c>
      <c r="G9" s="13">
        <v>2692839</v>
      </c>
      <c r="H9" s="13">
        <v>2800553</v>
      </c>
      <c r="I9" s="25" t="s">
        <v>251</v>
      </c>
      <c r="J9" s="12" t="s">
        <v>252</v>
      </c>
      <c r="K9" s="12" t="s">
        <v>253</v>
      </c>
      <c r="L9" s="14" t="s">
        <v>254</v>
      </c>
      <c r="M9" s="12" t="s">
        <v>259</v>
      </c>
      <c r="N9" s="38" t="s">
        <v>260</v>
      </c>
      <c r="O9" s="33">
        <v>2500000</v>
      </c>
      <c r="P9" s="13">
        <v>2500000</v>
      </c>
      <c r="Q9" s="42">
        <v>2500000</v>
      </c>
      <c r="R9" s="44" t="s">
        <v>278</v>
      </c>
      <c r="S9" s="142">
        <v>32</v>
      </c>
      <c r="T9" s="180">
        <f t="shared" si="0"/>
        <v>7500000</v>
      </c>
      <c r="U9" s="168">
        <v>2500000</v>
      </c>
      <c r="V9" s="13">
        <v>2500000</v>
      </c>
      <c r="W9" s="82">
        <v>2500000</v>
      </c>
      <c r="X9" s="33">
        <f t="shared" si="1"/>
        <v>7500000</v>
      </c>
      <c r="Y9" s="54" t="s">
        <v>480</v>
      </c>
      <c r="Z9" s="15"/>
      <c r="AA9" s="15"/>
      <c r="AB9" s="15"/>
    </row>
    <row r="10" spans="1:28" s="16" customFormat="1" ht="78.75" customHeight="1">
      <c r="A10" s="141">
        <v>5</v>
      </c>
      <c r="B10" s="133">
        <v>199105100</v>
      </c>
      <c r="C10" s="12" t="s">
        <v>8</v>
      </c>
      <c r="D10" s="12" t="s">
        <v>9</v>
      </c>
      <c r="E10" s="21">
        <v>394655</v>
      </c>
      <c r="F10" s="13">
        <v>473086</v>
      </c>
      <c r="G10" s="13">
        <v>485492</v>
      </c>
      <c r="H10" s="13">
        <v>498267</v>
      </c>
      <c r="I10" s="25" t="s">
        <v>251</v>
      </c>
      <c r="J10" s="12" t="s">
        <v>252</v>
      </c>
      <c r="K10" s="12" t="s">
        <v>10</v>
      </c>
      <c r="L10" s="12" t="s">
        <v>254</v>
      </c>
      <c r="M10" s="12" t="s">
        <v>11</v>
      </c>
      <c r="N10" s="38" t="s">
        <v>282</v>
      </c>
      <c r="O10" s="33">
        <f>394655*1.05</f>
        <v>414387.75</v>
      </c>
      <c r="P10" s="13">
        <f>394655*1.05</f>
        <v>414387.75</v>
      </c>
      <c r="Q10" s="42">
        <f>394655*1.05</f>
        <v>414387.75</v>
      </c>
      <c r="R10" s="44" t="s">
        <v>12</v>
      </c>
      <c r="S10" s="142">
        <v>28</v>
      </c>
      <c r="T10" s="180">
        <f t="shared" si="0"/>
        <v>1243163.25</v>
      </c>
      <c r="U10" s="168">
        <f>394655*1.05</f>
        <v>414387.75</v>
      </c>
      <c r="V10" s="13">
        <f>394655*1.05</f>
        <v>414387.75</v>
      </c>
      <c r="W10" s="42">
        <f>394655*1.05</f>
        <v>414387.75</v>
      </c>
      <c r="X10" s="33">
        <f t="shared" si="1"/>
        <v>1243163.25</v>
      </c>
      <c r="Y10" s="54"/>
      <c r="Z10" s="15"/>
      <c r="AA10" s="15"/>
      <c r="AB10" s="15"/>
    </row>
    <row r="11" spans="1:28" s="16" customFormat="1" ht="90.75" customHeight="1">
      <c r="A11" s="141">
        <v>6</v>
      </c>
      <c r="B11" s="133">
        <v>199601900</v>
      </c>
      <c r="C11" s="12" t="s">
        <v>13</v>
      </c>
      <c r="D11" s="12" t="s">
        <v>9</v>
      </c>
      <c r="E11" s="21">
        <v>264075</v>
      </c>
      <c r="F11" s="13">
        <v>597642</v>
      </c>
      <c r="G11" s="13">
        <v>552925</v>
      </c>
      <c r="H11" s="13">
        <v>578067</v>
      </c>
      <c r="I11" s="25" t="s">
        <v>251</v>
      </c>
      <c r="J11" s="12" t="s">
        <v>252</v>
      </c>
      <c r="K11" s="12" t="s">
        <v>10</v>
      </c>
      <c r="L11" s="12" t="s">
        <v>254</v>
      </c>
      <c r="M11" s="12" t="s">
        <v>14</v>
      </c>
      <c r="N11" s="38" t="s">
        <v>260</v>
      </c>
      <c r="O11" s="33">
        <f>264075*1.05+54000</f>
        <v>331278.75</v>
      </c>
      <c r="P11" s="13">
        <f>264075*1.05</f>
        <v>277278.75</v>
      </c>
      <c r="Q11" s="42">
        <f>264075*1.05</f>
        <v>277278.75</v>
      </c>
      <c r="R11" s="44" t="s">
        <v>295</v>
      </c>
      <c r="S11" s="142" t="s">
        <v>296</v>
      </c>
      <c r="T11" s="180">
        <f t="shared" si="0"/>
        <v>885836.25</v>
      </c>
      <c r="U11" s="168">
        <f>264075*1.05+54000</f>
        <v>331278.75</v>
      </c>
      <c r="V11" s="13">
        <f>264075*1.05</f>
        <v>277278.75</v>
      </c>
      <c r="W11" s="42">
        <f>264075*1.05</f>
        <v>277278.75</v>
      </c>
      <c r="X11" s="33">
        <f t="shared" si="1"/>
        <v>885836.25</v>
      </c>
      <c r="Y11" s="54"/>
      <c r="Z11" s="15"/>
      <c r="AA11" s="15"/>
      <c r="AB11" s="15"/>
    </row>
    <row r="12" spans="1:28" s="16" customFormat="1" ht="81" customHeight="1">
      <c r="A12" s="141">
        <v>7</v>
      </c>
      <c r="B12" s="133">
        <v>199602100</v>
      </c>
      <c r="C12" s="12" t="s">
        <v>270</v>
      </c>
      <c r="D12" s="12" t="s">
        <v>271</v>
      </c>
      <c r="E12" s="21">
        <v>16885</v>
      </c>
      <c r="F12" s="13">
        <v>23946</v>
      </c>
      <c r="G12" s="13">
        <v>25081</v>
      </c>
      <c r="H12" s="13">
        <v>26906</v>
      </c>
      <c r="I12" s="25" t="s">
        <v>251</v>
      </c>
      <c r="J12" s="12" t="s">
        <v>252</v>
      </c>
      <c r="K12" s="12" t="s">
        <v>325</v>
      </c>
      <c r="L12" s="14" t="s">
        <v>313</v>
      </c>
      <c r="M12" s="12" t="s">
        <v>383</v>
      </c>
      <c r="N12" s="38" t="s">
        <v>282</v>
      </c>
      <c r="O12" s="33">
        <v>23946</v>
      </c>
      <c r="P12" s="13">
        <v>25081</v>
      </c>
      <c r="Q12" s="42">
        <v>26906</v>
      </c>
      <c r="R12" s="44" t="s">
        <v>384</v>
      </c>
      <c r="S12" s="142">
        <v>22</v>
      </c>
      <c r="T12" s="180">
        <f t="shared" si="0"/>
        <v>75933</v>
      </c>
      <c r="U12" s="168">
        <v>17311</v>
      </c>
      <c r="V12" s="13">
        <v>17311</v>
      </c>
      <c r="W12" s="82">
        <v>17311</v>
      </c>
      <c r="X12" s="33">
        <f t="shared" si="1"/>
        <v>51933</v>
      </c>
      <c r="Y12" s="54" t="s">
        <v>210</v>
      </c>
      <c r="Z12" s="15"/>
      <c r="AA12" s="15"/>
      <c r="AB12" s="15"/>
    </row>
    <row r="13" spans="1:28" s="16" customFormat="1" ht="163.5" customHeight="1">
      <c r="A13" s="141">
        <v>8</v>
      </c>
      <c r="B13" s="133">
        <v>199803100</v>
      </c>
      <c r="C13" s="12" t="s">
        <v>288</v>
      </c>
      <c r="D13" s="12" t="s">
        <v>289</v>
      </c>
      <c r="E13" s="21">
        <v>200000</v>
      </c>
      <c r="F13" s="13">
        <v>234205</v>
      </c>
      <c r="G13" s="13">
        <v>234205</v>
      </c>
      <c r="H13" s="13">
        <v>234205</v>
      </c>
      <c r="I13" s="25" t="s">
        <v>251</v>
      </c>
      <c r="J13" s="12" t="s">
        <v>252</v>
      </c>
      <c r="K13" s="12" t="s">
        <v>285</v>
      </c>
      <c r="L13" s="12" t="s">
        <v>254</v>
      </c>
      <c r="M13" s="12" t="s">
        <v>290</v>
      </c>
      <c r="N13" s="38" t="s">
        <v>260</v>
      </c>
      <c r="O13" s="33">
        <f>200000*1.05</f>
        <v>210000</v>
      </c>
      <c r="P13" s="13">
        <f>200000*1.05</f>
        <v>210000</v>
      </c>
      <c r="Q13" s="42">
        <f>200000*1.05</f>
        <v>210000</v>
      </c>
      <c r="R13" s="44" t="s">
        <v>291</v>
      </c>
      <c r="S13" s="142">
        <v>20</v>
      </c>
      <c r="T13" s="180">
        <f t="shared" si="0"/>
        <v>630000</v>
      </c>
      <c r="U13" s="168">
        <f>200000*1.05</f>
        <v>210000</v>
      </c>
      <c r="V13" s="13">
        <f>200000*1.05</f>
        <v>210000</v>
      </c>
      <c r="W13" s="82">
        <f>200000*1.05</f>
        <v>210000</v>
      </c>
      <c r="X13" s="33">
        <f t="shared" si="1"/>
        <v>630000</v>
      </c>
      <c r="Y13" s="54" t="s">
        <v>442</v>
      </c>
      <c r="Z13" s="15"/>
      <c r="AA13" s="15"/>
      <c r="AB13" s="15"/>
    </row>
    <row r="14" spans="1:28" s="16" customFormat="1" ht="259.5" customHeight="1">
      <c r="A14" s="141">
        <v>9</v>
      </c>
      <c r="B14" s="133">
        <v>200303600</v>
      </c>
      <c r="C14" s="12" t="s">
        <v>168</v>
      </c>
      <c r="D14" s="12" t="s">
        <v>284</v>
      </c>
      <c r="E14" s="21">
        <v>968802</v>
      </c>
      <c r="F14" s="13">
        <v>1024245</v>
      </c>
      <c r="G14" s="13">
        <v>1024245</v>
      </c>
      <c r="H14" s="13">
        <v>1024245</v>
      </c>
      <c r="I14" s="25" t="s">
        <v>251</v>
      </c>
      <c r="J14" s="12" t="s">
        <v>252</v>
      </c>
      <c r="K14" s="12" t="s">
        <v>169</v>
      </c>
      <c r="L14" s="14" t="s">
        <v>254</v>
      </c>
      <c r="M14" s="12" t="s">
        <v>15</v>
      </c>
      <c r="N14" s="38" t="s">
        <v>260</v>
      </c>
      <c r="O14" s="33">
        <f>950000*1.05</f>
        <v>997500</v>
      </c>
      <c r="P14" s="13">
        <f>950000*1.05</f>
        <v>997500</v>
      </c>
      <c r="Q14" s="42">
        <f>950000*1.05</f>
        <v>997500</v>
      </c>
      <c r="R14" s="44" t="s">
        <v>317</v>
      </c>
      <c r="S14" s="142">
        <v>23</v>
      </c>
      <c r="T14" s="180">
        <f t="shared" si="0"/>
        <v>2992500</v>
      </c>
      <c r="U14" s="168">
        <v>984500</v>
      </c>
      <c r="V14" s="13">
        <v>984500</v>
      </c>
      <c r="W14" s="82">
        <v>0</v>
      </c>
      <c r="X14" s="33">
        <f t="shared" si="1"/>
        <v>1969000</v>
      </c>
      <c r="Y14" s="54" t="s">
        <v>444</v>
      </c>
      <c r="Z14" s="15"/>
      <c r="AA14" s="15"/>
      <c r="AB14" s="15"/>
    </row>
    <row r="15" spans="1:28" s="16" customFormat="1" ht="231.75" customHeight="1">
      <c r="A15" s="141">
        <v>10</v>
      </c>
      <c r="B15" s="133">
        <v>200307200</v>
      </c>
      <c r="C15" s="12" t="s">
        <v>279</v>
      </c>
      <c r="D15" s="12" t="s">
        <v>280</v>
      </c>
      <c r="E15" s="21">
        <v>0</v>
      </c>
      <c r="F15" s="13">
        <v>997107</v>
      </c>
      <c r="G15" s="13">
        <v>1068287</v>
      </c>
      <c r="H15" s="13">
        <v>1030199</v>
      </c>
      <c r="I15" s="25" t="s">
        <v>251</v>
      </c>
      <c r="J15" s="12" t="s">
        <v>252</v>
      </c>
      <c r="K15" s="12" t="s">
        <v>253</v>
      </c>
      <c r="L15" s="14" t="s">
        <v>254</v>
      </c>
      <c r="M15" s="12" t="s">
        <v>281</v>
      </c>
      <c r="N15" s="38" t="s">
        <v>282</v>
      </c>
      <c r="O15" s="33">
        <v>440000</v>
      </c>
      <c r="P15" s="13">
        <v>440000</v>
      </c>
      <c r="Q15" s="42">
        <v>440000</v>
      </c>
      <c r="R15" s="43" t="s">
        <v>366</v>
      </c>
      <c r="S15" s="142">
        <v>31</v>
      </c>
      <c r="T15" s="180">
        <f t="shared" si="0"/>
        <v>1320000</v>
      </c>
      <c r="U15" s="168">
        <v>157831</v>
      </c>
      <c r="V15" s="13">
        <v>157831</v>
      </c>
      <c r="W15" s="82">
        <v>157831</v>
      </c>
      <c r="X15" s="33">
        <f t="shared" si="1"/>
        <v>473493</v>
      </c>
      <c r="Y15" s="54" t="s">
        <v>443</v>
      </c>
      <c r="Z15" s="15"/>
      <c r="AA15" s="15"/>
      <c r="AB15" s="15"/>
    </row>
    <row r="16" spans="1:28" s="16" customFormat="1" ht="76.5" customHeight="1">
      <c r="A16" s="141">
        <v>11</v>
      </c>
      <c r="B16" s="133">
        <v>200400200</v>
      </c>
      <c r="C16" s="12" t="s">
        <v>389</v>
      </c>
      <c r="D16" s="12" t="s">
        <v>390</v>
      </c>
      <c r="E16" s="21">
        <v>120000</v>
      </c>
      <c r="F16" s="13">
        <v>50000</v>
      </c>
      <c r="G16" s="13">
        <v>50000</v>
      </c>
      <c r="H16" s="13">
        <v>50000</v>
      </c>
      <c r="I16" s="25" t="s">
        <v>251</v>
      </c>
      <c r="J16" s="12" t="s">
        <v>252</v>
      </c>
      <c r="K16" s="12" t="s">
        <v>169</v>
      </c>
      <c r="L16" s="14" t="s">
        <v>313</v>
      </c>
      <c r="M16" s="12" t="s">
        <v>391</v>
      </c>
      <c r="N16" s="38" t="s">
        <v>282</v>
      </c>
      <c r="O16" s="33">
        <v>50000</v>
      </c>
      <c r="P16" s="13">
        <v>50000</v>
      </c>
      <c r="Q16" s="42">
        <v>50000</v>
      </c>
      <c r="R16" s="44"/>
      <c r="S16" s="142" t="s">
        <v>392</v>
      </c>
      <c r="T16" s="180">
        <f t="shared" si="0"/>
        <v>150000</v>
      </c>
      <c r="U16" s="168">
        <v>50000</v>
      </c>
      <c r="V16" s="13">
        <v>50000</v>
      </c>
      <c r="W16" s="82">
        <v>50000</v>
      </c>
      <c r="X16" s="33">
        <f t="shared" si="1"/>
        <v>150000</v>
      </c>
      <c r="Y16" s="54" t="s">
        <v>480</v>
      </c>
      <c r="Z16" s="15"/>
      <c r="AA16" s="15"/>
      <c r="AB16" s="15"/>
    </row>
    <row r="17" spans="1:28" s="16" customFormat="1" ht="162" customHeight="1">
      <c r="A17" s="141">
        <v>12</v>
      </c>
      <c r="B17" s="133">
        <v>200710600</v>
      </c>
      <c r="C17" s="12" t="s">
        <v>292</v>
      </c>
      <c r="D17" s="12" t="s">
        <v>293</v>
      </c>
      <c r="E17" s="21">
        <v>0</v>
      </c>
      <c r="F17" s="13">
        <v>93100</v>
      </c>
      <c r="G17" s="13">
        <v>93100</v>
      </c>
      <c r="H17" s="13">
        <v>93100</v>
      </c>
      <c r="I17" s="25" t="s">
        <v>251</v>
      </c>
      <c r="J17" s="12" t="s">
        <v>252</v>
      </c>
      <c r="K17" s="12" t="s">
        <v>285</v>
      </c>
      <c r="L17" s="12" t="s">
        <v>254</v>
      </c>
      <c r="M17" s="12" t="s">
        <v>259</v>
      </c>
      <c r="N17" s="38" t="s">
        <v>294</v>
      </c>
      <c r="O17" s="33">
        <v>30000</v>
      </c>
      <c r="P17" s="13">
        <v>30000</v>
      </c>
      <c r="Q17" s="42">
        <v>30000</v>
      </c>
      <c r="R17" s="44" t="s">
        <v>0</v>
      </c>
      <c r="S17" s="142" t="s">
        <v>1</v>
      </c>
      <c r="T17" s="180">
        <f t="shared" si="0"/>
        <v>90000</v>
      </c>
      <c r="U17" s="168">
        <v>93100</v>
      </c>
      <c r="V17" s="13">
        <v>93100</v>
      </c>
      <c r="W17" s="82">
        <v>93100</v>
      </c>
      <c r="X17" s="33">
        <f t="shared" si="1"/>
        <v>279300</v>
      </c>
      <c r="Y17" s="54" t="s">
        <v>445</v>
      </c>
      <c r="Z17" s="15"/>
      <c r="AA17" s="15"/>
      <c r="AB17" s="15"/>
    </row>
    <row r="18" spans="1:28" s="16" customFormat="1" ht="105.75" customHeight="1">
      <c r="A18" s="141">
        <v>13</v>
      </c>
      <c r="B18" s="133">
        <v>200710800</v>
      </c>
      <c r="C18" s="12" t="s">
        <v>2</v>
      </c>
      <c r="D18" s="12" t="s">
        <v>3</v>
      </c>
      <c r="E18" s="21">
        <v>0</v>
      </c>
      <c r="F18" s="13">
        <v>69594</v>
      </c>
      <c r="G18" s="13">
        <v>73346</v>
      </c>
      <c r="H18" s="13">
        <v>80053</v>
      </c>
      <c r="I18" s="25" t="s">
        <v>251</v>
      </c>
      <c r="J18" s="12" t="s">
        <v>252</v>
      </c>
      <c r="K18" s="12" t="s">
        <v>285</v>
      </c>
      <c r="L18" s="12" t="s">
        <v>254</v>
      </c>
      <c r="M18" s="12" t="s">
        <v>4</v>
      </c>
      <c r="N18" s="38" t="s">
        <v>294</v>
      </c>
      <c r="O18" s="33">
        <v>69594</v>
      </c>
      <c r="P18" s="13">
        <v>73346</v>
      </c>
      <c r="Q18" s="42">
        <v>80053</v>
      </c>
      <c r="R18" s="44" t="s">
        <v>5</v>
      </c>
      <c r="S18" s="142" t="s">
        <v>1</v>
      </c>
      <c r="T18" s="180">
        <f t="shared" si="0"/>
        <v>222993</v>
      </c>
      <c r="U18" s="168">
        <v>69594</v>
      </c>
      <c r="V18" s="13">
        <v>73346</v>
      </c>
      <c r="W18" s="82">
        <v>80053</v>
      </c>
      <c r="X18" s="33">
        <f t="shared" si="1"/>
        <v>222993</v>
      </c>
      <c r="Y18" s="54" t="s">
        <v>445</v>
      </c>
      <c r="Z18" s="15"/>
      <c r="AA18" s="15"/>
      <c r="AB18" s="15"/>
    </row>
    <row r="19" spans="1:28" s="16" customFormat="1" ht="129.75" customHeight="1">
      <c r="A19" s="141">
        <v>14</v>
      </c>
      <c r="B19" s="133">
        <v>200716200</v>
      </c>
      <c r="C19" s="12" t="s">
        <v>6</v>
      </c>
      <c r="D19" s="12" t="s">
        <v>7</v>
      </c>
      <c r="E19" s="21">
        <v>0</v>
      </c>
      <c r="F19" s="13">
        <v>90000</v>
      </c>
      <c r="G19" s="13">
        <v>93100</v>
      </c>
      <c r="H19" s="13">
        <v>96200</v>
      </c>
      <c r="I19" s="25" t="s">
        <v>251</v>
      </c>
      <c r="J19" s="12" t="s">
        <v>252</v>
      </c>
      <c r="K19" s="12" t="s">
        <v>285</v>
      </c>
      <c r="L19" s="12" t="s">
        <v>254</v>
      </c>
      <c r="M19" s="12" t="s">
        <v>259</v>
      </c>
      <c r="N19" s="38" t="s">
        <v>294</v>
      </c>
      <c r="O19" s="33">
        <v>30000</v>
      </c>
      <c r="P19" s="13">
        <v>30000</v>
      </c>
      <c r="Q19" s="42">
        <v>30000</v>
      </c>
      <c r="R19" s="45" t="s">
        <v>0</v>
      </c>
      <c r="S19" s="142" t="s">
        <v>1</v>
      </c>
      <c r="T19" s="180">
        <f t="shared" si="0"/>
        <v>90000</v>
      </c>
      <c r="U19" s="168">
        <v>93100</v>
      </c>
      <c r="V19" s="13">
        <v>93100</v>
      </c>
      <c r="W19" s="82">
        <v>93100</v>
      </c>
      <c r="X19" s="33">
        <f t="shared" si="1"/>
        <v>279300</v>
      </c>
      <c r="Y19" s="54" t="s">
        <v>445</v>
      </c>
      <c r="Z19" s="15"/>
      <c r="AA19" s="15"/>
      <c r="AB19" s="15"/>
    </row>
    <row r="20" spans="1:28" s="16" customFormat="1" ht="135">
      <c r="A20" s="141">
        <v>15</v>
      </c>
      <c r="B20" s="133">
        <v>200732100</v>
      </c>
      <c r="C20" s="12" t="s">
        <v>297</v>
      </c>
      <c r="D20" s="12" t="s">
        <v>284</v>
      </c>
      <c r="E20" s="21">
        <v>0</v>
      </c>
      <c r="F20" s="13">
        <v>1531414</v>
      </c>
      <c r="G20" s="13">
        <v>1531414</v>
      </c>
      <c r="H20" s="13">
        <v>1531414</v>
      </c>
      <c r="I20" s="25" t="s">
        <v>251</v>
      </c>
      <c r="J20" s="12" t="s">
        <v>252</v>
      </c>
      <c r="K20" s="12" t="s">
        <v>10</v>
      </c>
      <c r="L20" s="12" t="s">
        <v>254</v>
      </c>
      <c r="M20" s="12" t="s">
        <v>298</v>
      </c>
      <c r="N20" s="38" t="s">
        <v>282</v>
      </c>
      <c r="O20" s="33">
        <v>1500000</v>
      </c>
      <c r="P20" s="13">
        <v>1500000</v>
      </c>
      <c r="Q20" s="42">
        <v>1500000</v>
      </c>
      <c r="R20" s="44" t="s">
        <v>299</v>
      </c>
      <c r="S20" s="142" t="s">
        <v>300</v>
      </c>
      <c r="T20" s="180">
        <f t="shared" si="0"/>
        <v>4500000</v>
      </c>
      <c r="U20" s="168">
        <v>0</v>
      </c>
      <c r="V20" s="13">
        <v>0</v>
      </c>
      <c r="W20" s="82">
        <v>0</v>
      </c>
      <c r="X20" s="33">
        <f t="shared" si="1"/>
        <v>0</v>
      </c>
      <c r="Y20" s="202" t="s">
        <v>382</v>
      </c>
      <c r="Z20" s="15"/>
      <c r="AA20" s="15"/>
      <c r="AB20" s="15"/>
    </row>
    <row r="21" spans="1:28" s="16" customFormat="1" ht="36" customHeight="1">
      <c r="A21" s="141">
        <v>17</v>
      </c>
      <c r="B21" s="134"/>
      <c r="C21" s="55"/>
      <c r="D21" s="11" t="s">
        <v>468</v>
      </c>
      <c r="E21" s="9"/>
      <c r="F21" s="17">
        <f>SUM(F6:F20)</f>
        <v>13242403</v>
      </c>
      <c r="G21" s="17">
        <f>SUM(G6:G20)</f>
        <v>13601289</v>
      </c>
      <c r="H21" s="17">
        <f>SUM(H6:H20)</f>
        <v>13886045</v>
      </c>
      <c r="I21" s="26"/>
      <c r="J21" s="26"/>
      <c r="K21" s="26"/>
      <c r="L21" s="26"/>
      <c r="M21" s="26"/>
      <c r="N21" s="38"/>
      <c r="O21" s="34">
        <f>SUM(O6:O20)</f>
        <v>11419384.75</v>
      </c>
      <c r="P21" s="18">
        <f>SUM(P6:P20)</f>
        <v>11370271.75</v>
      </c>
      <c r="Q21" s="18">
        <f>SUM(Q6:Q20)</f>
        <v>11378803.75</v>
      </c>
      <c r="R21" s="44"/>
      <c r="S21" s="142"/>
      <c r="T21" s="18">
        <f>SUM(T6:T20)</f>
        <v>34168460.25</v>
      </c>
      <c r="U21" s="18">
        <f>SUM(U6:U20)</f>
        <v>9372613.75</v>
      </c>
      <c r="V21" s="18">
        <f>SUM(V6:V20)</f>
        <v>9322365.75</v>
      </c>
      <c r="W21" s="18">
        <f>SUM(W6:W20)</f>
        <v>8344572.75</v>
      </c>
      <c r="X21" s="34">
        <f>SUM(U21:W21)</f>
        <v>27039552.25</v>
      </c>
      <c r="Y21" s="54"/>
      <c r="Z21" s="15"/>
      <c r="AA21" s="15"/>
      <c r="AB21" s="15"/>
    </row>
    <row r="22" spans="1:28" s="20" customFormat="1" ht="36" customHeight="1">
      <c r="A22" s="141">
        <v>18</v>
      </c>
      <c r="B22" s="132" t="s">
        <v>465</v>
      </c>
      <c r="C22" s="61"/>
      <c r="D22" s="61"/>
      <c r="E22" s="61"/>
      <c r="F22" s="61"/>
      <c r="G22" s="61"/>
      <c r="H22" s="61"/>
      <c r="I22" s="61"/>
      <c r="J22" s="61"/>
      <c r="K22" s="61"/>
      <c r="L22" s="61"/>
      <c r="M22" s="61"/>
      <c r="N22" s="67"/>
      <c r="O22" s="68"/>
      <c r="P22" s="61"/>
      <c r="Q22" s="67"/>
      <c r="R22" s="73"/>
      <c r="S22" s="160"/>
      <c r="T22" s="180"/>
      <c r="U22" s="170"/>
      <c r="V22" s="56"/>
      <c r="W22" s="84"/>
      <c r="X22" s="33">
        <f t="shared" si="1"/>
        <v>0</v>
      </c>
      <c r="Y22" s="56"/>
      <c r="Z22" s="19"/>
      <c r="AA22" s="19"/>
      <c r="AB22" s="19"/>
    </row>
    <row r="23" spans="1:28" s="20" customFormat="1" ht="75">
      <c r="A23" s="141">
        <v>19</v>
      </c>
      <c r="B23" s="133">
        <v>199600500</v>
      </c>
      <c r="C23" s="12" t="s">
        <v>318</v>
      </c>
      <c r="D23" s="12" t="s">
        <v>319</v>
      </c>
      <c r="E23" s="21">
        <v>550000</v>
      </c>
      <c r="F23" s="13">
        <v>566718</v>
      </c>
      <c r="G23" s="13">
        <v>583945</v>
      </c>
      <c r="H23" s="13">
        <v>601703</v>
      </c>
      <c r="I23" s="22" t="s">
        <v>251</v>
      </c>
      <c r="J23" s="22" t="s">
        <v>252</v>
      </c>
      <c r="K23" s="22" t="s">
        <v>320</v>
      </c>
      <c r="L23" s="17" t="s">
        <v>254</v>
      </c>
      <c r="M23" s="22" t="s">
        <v>321</v>
      </c>
      <c r="N23" s="39"/>
      <c r="O23" s="33">
        <v>0</v>
      </c>
      <c r="P23" s="13">
        <v>0</v>
      </c>
      <c r="Q23" s="42">
        <v>0</v>
      </c>
      <c r="R23" s="44" t="s">
        <v>322</v>
      </c>
      <c r="S23" s="143">
        <v>21</v>
      </c>
      <c r="T23" s="180">
        <f t="shared" si="0"/>
        <v>0</v>
      </c>
      <c r="U23" s="168">
        <v>0</v>
      </c>
      <c r="V23" s="13">
        <v>0</v>
      </c>
      <c r="W23" s="82">
        <v>0</v>
      </c>
      <c r="X23" s="33">
        <f t="shared" si="1"/>
        <v>0</v>
      </c>
      <c r="Y23" s="56" t="s">
        <v>78</v>
      </c>
      <c r="Z23" s="19"/>
      <c r="AA23" s="19"/>
      <c r="AB23" s="19"/>
    </row>
    <row r="24" spans="1:25" s="20" customFormat="1" ht="60">
      <c r="A24" s="141">
        <v>20</v>
      </c>
      <c r="B24" s="133">
        <v>199800401</v>
      </c>
      <c r="C24" s="12" t="s">
        <v>397</v>
      </c>
      <c r="D24" s="12" t="s">
        <v>335</v>
      </c>
      <c r="E24" s="21">
        <v>135000</v>
      </c>
      <c r="F24" s="13">
        <v>150000</v>
      </c>
      <c r="G24" s="13">
        <v>150000</v>
      </c>
      <c r="H24" s="13">
        <v>150000</v>
      </c>
      <c r="I24" s="22"/>
      <c r="J24" s="22" t="s">
        <v>252</v>
      </c>
      <c r="K24" s="22" t="s">
        <v>398</v>
      </c>
      <c r="L24" s="17" t="s">
        <v>395</v>
      </c>
      <c r="M24" s="22" t="s">
        <v>399</v>
      </c>
      <c r="N24" s="39" t="s">
        <v>260</v>
      </c>
      <c r="O24" s="33">
        <v>0</v>
      </c>
      <c r="P24" s="13">
        <v>0</v>
      </c>
      <c r="Q24" s="42">
        <v>0</v>
      </c>
      <c r="R24" s="47"/>
      <c r="S24" s="143">
        <v>24</v>
      </c>
      <c r="T24" s="180">
        <f t="shared" si="0"/>
        <v>0</v>
      </c>
      <c r="U24" s="168">
        <v>150000</v>
      </c>
      <c r="V24" s="13">
        <v>150000</v>
      </c>
      <c r="W24" s="82">
        <v>150000</v>
      </c>
      <c r="X24" s="33">
        <f t="shared" si="1"/>
        <v>450000</v>
      </c>
      <c r="Y24" s="56" t="s">
        <v>446</v>
      </c>
    </row>
    <row r="25" spans="1:25" s="20" customFormat="1" ht="180">
      <c r="A25" s="141">
        <v>21</v>
      </c>
      <c r="B25" s="133">
        <v>200700900</v>
      </c>
      <c r="C25" s="12" t="s">
        <v>329</v>
      </c>
      <c r="D25" s="12" t="s">
        <v>330</v>
      </c>
      <c r="E25" s="21">
        <v>0</v>
      </c>
      <c r="F25" s="13">
        <v>102930</v>
      </c>
      <c r="G25" s="13">
        <v>52930</v>
      </c>
      <c r="H25" s="13">
        <v>29273</v>
      </c>
      <c r="I25" s="22"/>
      <c r="J25" s="22" t="s">
        <v>252</v>
      </c>
      <c r="K25" s="22" t="s">
        <v>253</v>
      </c>
      <c r="L25" s="17" t="s">
        <v>326</v>
      </c>
      <c r="M25" s="22" t="s">
        <v>331</v>
      </c>
      <c r="N25" s="39" t="s">
        <v>328</v>
      </c>
      <c r="O25" s="33">
        <v>0</v>
      </c>
      <c r="P25" s="13">
        <v>0</v>
      </c>
      <c r="Q25" s="42">
        <v>0</v>
      </c>
      <c r="R25" s="47"/>
      <c r="S25" s="143">
        <v>33</v>
      </c>
      <c r="T25" s="180">
        <f t="shared" si="0"/>
        <v>0</v>
      </c>
      <c r="U25" s="168">
        <v>0</v>
      </c>
      <c r="V25" s="13">
        <v>0</v>
      </c>
      <c r="W25" s="82">
        <v>0</v>
      </c>
      <c r="X25" s="33">
        <f t="shared" si="1"/>
        <v>0</v>
      </c>
      <c r="Y25" s="56"/>
    </row>
    <row r="26" spans="1:25" s="20" customFormat="1" ht="45">
      <c r="A26" s="141">
        <v>22</v>
      </c>
      <c r="B26" s="133">
        <v>200702500</v>
      </c>
      <c r="C26" s="12" t="s">
        <v>323</v>
      </c>
      <c r="D26" s="12" t="s">
        <v>324</v>
      </c>
      <c r="E26" s="21">
        <v>0</v>
      </c>
      <c r="F26" s="13">
        <v>459790</v>
      </c>
      <c r="G26" s="13">
        <v>459790</v>
      </c>
      <c r="H26" s="13">
        <v>403883</v>
      </c>
      <c r="I26" s="22"/>
      <c r="J26" s="22" t="s">
        <v>252</v>
      </c>
      <c r="K26" s="22" t="s">
        <v>325</v>
      </c>
      <c r="L26" s="17" t="s">
        <v>326</v>
      </c>
      <c r="M26" s="22" t="s">
        <v>327</v>
      </c>
      <c r="N26" s="39" t="s">
        <v>328</v>
      </c>
      <c r="O26" s="33">
        <v>0</v>
      </c>
      <c r="P26" s="13">
        <v>0</v>
      </c>
      <c r="Q26" s="42">
        <v>0</v>
      </c>
      <c r="R26" s="47"/>
      <c r="S26" s="143">
        <v>22</v>
      </c>
      <c r="T26" s="180">
        <f t="shared" si="0"/>
        <v>0</v>
      </c>
      <c r="U26" s="168">
        <v>0</v>
      </c>
      <c r="V26" s="13">
        <v>0</v>
      </c>
      <c r="W26" s="82">
        <v>0</v>
      </c>
      <c r="X26" s="33">
        <f t="shared" si="1"/>
        <v>0</v>
      </c>
      <c r="Y26" s="56"/>
    </row>
    <row r="27" spans="1:28" s="20" customFormat="1" ht="135">
      <c r="A27" s="141">
        <v>23</v>
      </c>
      <c r="B27" s="133">
        <v>200704700</v>
      </c>
      <c r="C27" s="12" t="s">
        <v>385</v>
      </c>
      <c r="D27" s="12" t="s">
        <v>386</v>
      </c>
      <c r="E27" s="21">
        <v>0</v>
      </c>
      <c r="F27" s="13">
        <v>606879</v>
      </c>
      <c r="G27" s="13">
        <v>477786</v>
      </c>
      <c r="H27" s="13">
        <v>261511</v>
      </c>
      <c r="I27" s="22" t="s">
        <v>251</v>
      </c>
      <c r="J27" s="22" t="s">
        <v>252</v>
      </c>
      <c r="K27" s="22" t="s">
        <v>253</v>
      </c>
      <c r="L27" s="17" t="s">
        <v>313</v>
      </c>
      <c r="M27" s="22" t="s">
        <v>387</v>
      </c>
      <c r="N27" s="39" t="s">
        <v>328</v>
      </c>
      <c r="O27" s="33">
        <v>0</v>
      </c>
      <c r="P27" s="13">
        <v>0</v>
      </c>
      <c r="Q27" s="42">
        <v>0</v>
      </c>
      <c r="R27" s="44" t="s">
        <v>388</v>
      </c>
      <c r="S27" s="143">
        <v>33</v>
      </c>
      <c r="T27" s="180">
        <f t="shared" si="0"/>
        <v>0</v>
      </c>
      <c r="U27" s="168">
        <v>0</v>
      </c>
      <c r="V27" s="13">
        <v>0</v>
      </c>
      <c r="W27" s="82">
        <v>0</v>
      </c>
      <c r="X27" s="33">
        <f t="shared" si="1"/>
        <v>0</v>
      </c>
      <c r="Y27" s="56"/>
      <c r="Z27" s="19"/>
      <c r="AA27" s="19"/>
      <c r="AB27" s="19"/>
    </row>
    <row r="28" spans="1:25" s="20" customFormat="1" ht="90">
      <c r="A28" s="141">
        <v>24</v>
      </c>
      <c r="B28" s="133">
        <v>200711700</v>
      </c>
      <c r="C28" s="12" t="s">
        <v>400</v>
      </c>
      <c r="D28" s="12" t="s">
        <v>289</v>
      </c>
      <c r="E28" s="21">
        <v>0</v>
      </c>
      <c r="F28" s="13">
        <v>59421</v>
      </c>
      <c r="G28" s="13">
        <v>65898</v>
      </c>
      <c r="H28" s="13">
        <v>71683</v>
      </c>
      <c r="I28" s="22"/>
      <c r="J28" s="22" t="s">
        <v>252</v>
      </c>
      <c r="K28" s="22" t="s">
        <v>169</v>
      </c>
      <c r="L28" s="17" t="s">
        <v>395</v>
      </c>
      <c r="M28" s="22" t="s">
        <v>401</v>
      </c>
      <c r="N28" s="39" t="s">
        <v>256</v>
      </c>
      <c r="O28" s="33">
        <v>0</v>
      </c>
      <c r="P28" s="13">
        <v>0</v>
      </c>
      <c r="Q28" s="42">
        <v>0</v>
      </c>
      <c r="R28" s="47"/>
      <c r="S28" s="143">
        <v>23</v>
      </c>
      <c r="T28" s="180">
        <f t="shared" si="0"/>
        <v>0</v>
      </c>
      <c r="U28" s="168">
        <v>0</v>
      </c>
      <c r="V28" s="13">
        <v>0</v>
      </c>
      <c r="W28" s="82">
        <v>0</v>
      </c>
      <c r="X28" s="33">
        <f t="shared" si="1"/>
        <v>0</v>
      </c>
      <c r="Y28" s="56"/>
    </row>
    <row r="29" spans="1:25" s="20" customFormat="1" ht="129.75" customHeight="1">
      <c r="A29" s="141">
        <v>25</v>
      </c>
      <c r="B29" s="133">
        <v>200715500</v>
      </c>
      <c r="C29" s="12" t="s">
        <v>422</v>
      </c>
      <c r="D29" s="12" t="s">
        <v>289</v>
      </c>
      <c r="E29" s="21">
        <v>0</v>
      </c>
      <c r="F29" s="13">
        <v>141687</v>
      </c>
      <c r="G29" s="13">
        <v>145040</v>
      </c>
      <c r="H29" s="13">
        <v>148491</v>
      </c>
      <c r="I29" s="22"/>
      <c r="J29" s="22" t="s">
        <v>423</v>
      </c>
      <c r="K29" s="22"/>
      <c r="L29" s="17" t="s">
        <v>395</v>
      </c>
      <c r="M29" s="22" t="s">
        <v>90</v>
      </c>
      <c r="N29" s="39" t="s">
        <v>328</v>
      </c>
      <c r="O29" s="33">
        <v>0</v>
      </c>
      <c r="P29" s="13">
        <v>0</v>
      </c>
      <c r="Q29" s="42">
        <v>0</v>
      </c>
      <c r="R29" s="47"/>
      <c r="S29" s="143">
        <v>66</v>
      </c>
      <c r="T29" s="180">
        <f t="shared" si="0"/>
        <v>0</v>
      </c>
      <c r="U29" s="168">
        <v>0</v>
      </c>
      <c r="V29" s="13">
        <v>0</v>
      </c>
      <c r="W29" s="82">
        <v>0</v>
      </c>
      <c r="X29" s="33">
        <f t="shared" si="1"/>
        <v>0</v>
      </c>
      <c r="Y29" s="56"/>
    </row>
    <row r="30" spans="1:25" s="20" customFormat="1" ht="120">
      <c r="A30" s="141">
        <v>26</v>
      </c>
      <c r="B30" s="133">
        <v>200720000</v>
      </c>
      <c r="C30" s="12" t="s">
        <v>393</v>
      </c>
      <c r="D30" s="12" t="s">
        <v>394</v>
      </c>
      <c r="E30" s="21">
        <v>0</v>
      </c>
      <c r="F30" s="13">
        <v>139489</v>
      </c>
      <c r="G30" s="13">
        <v>146464</v>
      </c>
      <c r="H30" s="13">
        <v>153787</v>
      </c>
      <c r="I30" s="22"/>
      <c r="J30" s="22" t="s">
        <v>252</v>
      </c>
      <c r="K30" s="22" t="s">
        <v>253</v>
      </c>
      <c r="L30" s="17" t="s">
        <v>395</v>
      </c>
      <c r="M30" s="22" t="s">
        <v>396</v>
      </c>
      <c r="N30" s="39" t="s">
        <v>282</v>
      </c>
      <c r="O30" s="33">
        <v>0</v>
      </c>
      <c r="P30" s="13">
        <v>0</v>
      </c>
      <c r="Q30" s="42">
        <v>0</v>
      </c>
      <c r="R30" s="47"/>
      <c r="S30" s="143">
        <v>33</v>
      </c>
      <c r="T30" s="180">
        <f t="shared" si="0"/>
        <v>0</v>
      </c>
      <c r="U30" s="168">
        <v>0</v>
      </c>
      <c r="V30" s="13">
        <v>0</v>
      </c>
      <c r="W30" s="82">
        <v>0</v>
      </c>
      <c r="X30" s="33">
        <f t="shared" si="1"/>
        <v>0</v>
      </c>
      <c r="Y30" s="56"/>
    </row>
    <row r="31" spans="1:28" s="20" customFormat="1" ht="90">
      <c r="A31" s="141">
        <v>27</v>
      </c>
      <c r="B31" s="133">
        <v>200725400</v>
      </c>
      <c r="C31" s="12" t="s">
        <v>402</v>
      </c>
      <c r="D31" s="12" t="s">
        <v>250</v>
      </c>
      <c r="E31" s="21">
        <v>0</v>
      </c>
      <c r="F31" s="13">
        <v>155818</v>
      </c>
      <c r="G31" s="13">
        <v>163609</v>
      </c>
      <c r="H31" s="13">
        <v>171789</v>
      </c>
      <c r="I31" s="22" t="s">
        <v>251</v>
      </c>
      <c r="J31" s="22" t="s">
        <v>252</v>
      </c>
      <c r="K31" s="22" t="s">
        <v>253</v>
      </c>
      <c r="L31" s="17" t="s">
        <v>403</v>
      </c>
      <c r="M31" s="22" t="s">
        <v>404</v>
      </c>
      <c r="N31" s="39" t="s">
        <v>256</v>
      </c>
      <c r="O31" s="33">
        <v>0</v>
      </c>
      <c r="P31" s="13">
        <v>0</v>
      </c>
      <c r="Q31" s="42">
        <v>0</v>
      </c>
      <c r="R31" s="44"/>
      <c r="S31" s="143">
        <v>32</v>
      </c>
      <c r="T31" s="180">
        <f t="shared" si="0"/>
        <v>0</v>
      </c>
      <c r="U31" s="168">
        <v>0</v>
      </c>
      <c r="V31" s="13">
        <v>0</v>
      </c>
      <c r="W31" s="82">
        <v>0</v>
      </c>
      <c r="X31" s="33">
        <f t="shared" si="1"/>
        <v>0</v>
      </c>
      <c r="Y31" s="56"/>
      <c r="Z31" s="19"/>
      <c r="AA31" s="19"/>
      <c r="AB31" s="19"/>
    </row>
    <row r="32" spans="1:25" s="20" customFormat="1" ht="90">
      <c r="A32" s="141">
        <v>28</v>
      </c>
      <c r="B32" s="133">
        <v>200728000</v>
      </c>
      <c r="C32" s="12" t="s">
        <v>334</v>
      </c>
      <c r="D32" s="12" t="s">
        <v>335</v>
      </c>
      <c r="E32" s="21">
        <v>0</v>
      </c>
      <c r="F32" s="13">
        <v>105000</v>
      </c>
      <c r="G32" s="13">
        <v>100000</v>
      </c>
      <c r="H32" s="13">
        <v>100000</v>
      </c>
      <c r="I32" s="22"/>
      <c r="J32" s="22" t="s">
        <v>252</v>
      </c>
      <c r="K32" s="22" t="s">
        <v>336</v>
      </c>
      <c r="L32" s="17" t="s">
        <v>326</v>
      </c>
      <c r="M32" s="22" t="s">
        <v>301</v>
      </c>
      <c r="N32" s="39" t="s">
        <v>260</v>
      </c>
      <c r="O32" s="33">
        <v>0</v>
      </c>
      <c r="P32" s="13">
        <v>0</v>
      </c>
      <c r="Q32" s="42">
        <v>0</v>
      </c>
      <c r="R32" s="47"/>
      <c r="S32" s="143">
        <v>23</v>
      </c>
      <c r="T32" s="180">
        <f t="shared" si="0"/>
        <v>0</v>
      </c>
      <c r="U32" s="168">
        <v>0</v>
      </c>
      <c r="V32" s="13">
        <v>0</v>
      </c>
      <c r="W32" s="82">
        <v>0</v>
      </c>
      <c r="X32" s="33">
        <f t="shared" si="1"/>
        <v>0</v>
      </c>
      <c r="Y32" s="56"/>
    </row>
    <row r="33" spans="1:28" s="20" customFormat="1" ht="75">
      <c r="A33" s="141">
        <v>29</v>
      </c>
      <c r="B33" s="133">
        <v>200728700</v>
      </c>
      <c r="C33" s="12" t="s">
        <v>302</v>
      </c>
      <c r="D33" s="12" t="s">
        <v>303</v>
      </c>
      <c r="E33" s="21">
        <v>0</v>
      </c>
      <c r="F33" s="13">
        <v>537283</v>
      </c>
      <c r="G33" s="13">
        <v>497028</v>
      </c>
      <c r="H33" s="13">
        <v>507119</v>
      </c>
      <c r="I33" s="22" t="s">
        <v>251</v>
      </c>
      <c r="J33" s="22" t="s">
        <v>252</v>
      </c>
      <c r="K33" s="22" t="s">
        <v>10</v>
      </c>
      <c r="L33" s="17" t="s">
        <v>304</v>
      </c>
      <c r="M33" s="22" t="s">
        <v>305</v>
      </c>
      <c r="N33" s="39" t="s">
        <v>260</v>
      </c>
      <c r="O33" s="33">
        <v>0</v>
      </c>
      <c r="P33" s="13">
        <v>0</v>
      </c>
      <c r="Q33" s="42">
        <v>0</v>
      </c>
      <c r="R33" s="44"/>
      <c r="S33" s="143">
        <v>30</v>
      </c>
      <c r="T33" s="180">
        <f t="shared" si="0"/>
        <v>0</v>
      </c>
      <c r="U33" s="168">
        <v>0</v>
      </c>
      <c r="V33" s="13">
        <v>0</v>
      </c>
      <c r="W33" s="82">
        <v>0</v>
      </c>
      <c r="X33" s="33">
        <f t="shared" si="1"/>
        <v>0</v>
      </c>
      <c r="Y33" s="202" t="s">
        <v>382</v>
      </c>
      <c r="Z33" s="19"/>
      <c r="AA33" s="19"/>
      <c r="AB33" s="19"/>
    </row>
    <row r="34" spans="1:28" s="20" customFormat="1" ht="96" customHeight="1">
      <c r="A34" s="141">
        <v>30</v>
      </c>
      <c r="B34" s="133">
        <v>200730000</v>
      </c>
      <c r="C34" s="12" t="s">
        <v>306</v>
      </c>
      <c r="D34" s="12" t="s">
        <v>289</v>
      </c>
      <c r="E34" s="21">
        <v>0</v>
      </c>
      <c r="F34" s="13">
        <v>1555069</v>
      </c>
      <c r="G34" s="13">
        <v>1602717</v>
      </c>
      <c r="H34" s="13">
        <v>1651390</v>
      </c>
      <c r="I34" s="22" t="s">
        <v>251</v>
      </c>
      <c r="J34" s="22" t="s">
        <v>252</v>
      </c>
      <c r="K34" s="22" t="s">
        <v>10</v>
      </c>
      <c r="L34" s="17" t="s">
        <v>304</v>
      </c>
      <c r="M34" s="22" t="s">
        <v>307</v>
      </c>
      <c r="N34" s="39" t="s">
        <v>256</v>
      </c>
      <c r="O34" s="33">
        <v>0</v>
      </c>
      <c r="P34" s="13">
        <v>0</v>
      </c>
      <c r="Q34" s="42">
        <v>0</v>
      </c>
      <c r="R34" s="44"/>
      <c r="S34" s="143">
        <v>29</v>
      </c>
      <c r="T34" s="180">
        <f t="shared" si="0"/>
        <v>0</v>
      </c>
      <c r="U34" s="168">
        <v>0</v>
      </c>
      <c r="V34" s="13">
        <v>0</v>
      </c>
      <c r="W34" s="82">
        <v>0</v>
      </c>
      <c r="X34" s="33">
        <f t="shared" si="1"/>
        <v>0</v>
      </c>
      <c r="Y34" s="202" t="s">
        <v>382</v>
      </c>
      <c r="Z34" s="19"/>
      <c r="AA34" s="19"/>
      <c r="AB34" s="19"/>
    </row>
    <row r="35" spans="1:28" s="20" customFormat="1" ht="105">
      <c r="A35" s="141">
        <v>31</v>
      </c>
      <c r="B35" s="133">
        <v>200731300</v>
      </c>
      <c r="C35" s="12" t="s">
        <v>405</v>
      </c>
      <c r="D35" s="12" t="s">
        <v>250</v>
      </c>
      <c r="E35" s="21">
        <v>0</v>
      </c>
      <c r="F35" s="13">
        <v>148844</v>
      </c>
      <c r="G35" s="13">
        <v>156287</v>
      </c>
      <c r="H35" s="13">
        <v>164201</v>
      </c>
      <c r="I35" s="22" t="s">
        <v>251</v>
      </c>
      <c r="J35" s="22" t="s">
        <v>252</v>
      </c>
      <c r="K35" s="22" t="s">
        <v>253</v>
      </c>
      <c r="L35" s="17" t="s">
        <v>403</v>
      </c>
      <c r="M35" s="22" t="s">
        <v>404</v>
      </c>
      <c r="N35" s="39" t="s">
        <v>328</v>
      </c>
      <c r="O35" s="33">
        <v>0</v>
      </c>
      <c r="P35" s="13">
        <v>0</v>
      </c>
      <c r="Q35" s="42">
        <v>0</v>
      </c>
      <c r="R35" s="44"/>
      <c r="S35" s="143">
        <v>32</v>
      </c>
      <c r="T35" s="180">
        <f t="shared" si="0"/>
        <v>0</v>
      </c>
      <c r="U35" s="168">
        <v>0</v>
      </c>
      <c r="V35" s="13">
        <v>0</v>
      </c>
      <c r="W35" s="82">
        <v>0</v>
      </c>
      <c r="X35" s="33">
        <f t="shared" si="1"/>
        <v>0</v>
      </c>
      <c r="Y35" s="56"/>
      <c r="Z35" s="19"/>
      <c r="AA35" s="19"/>
      <c r="AB35" s="19"/>
    </row>
    <row r="36" spans="1:28" s="20" customFormat="1" ht="135">
      <c r="A36" s="141">
        <v>32</v>
      </c>
      <c r="B36" s="133">
        <v>200731400</v>
      </c>
      <c r="C36" s="12" t="s">
        <v>406</v>
      </c>
      <c r="D36" s="12" t="s">
        <v>250</v>
      </c>
      <c r="E36" s="21">
        <v>0</v>
      </c>
      <c r="F36" s="13">
        <v>238514</v>
      </c>
      <c r="G36" s="13">
        <v>250440</v>
      </c>
      <c r="H36" s="13">
        <v>262964</v>
      </c>
      <c r="I36" s="22" t="s">
        <v>251</v>
      </c>
      <c r="J36" s="22" t="s">
        <v>252</v>
      </c>
      <c r="K36" s="22" t="s">
        <v>253</v>
      </c>
      <c r="L36" s="17" t="s">
        <v>403</v>
      </c>
      <c r="M36" s="22" t="s">
        <v>404</v>
      </c>
      <c r="N36" s="39" t="s">
        <v>328</v>
      </c>
      <c r="O36" s="33">
        <v>0</v>
      </c>
      <c r="P36" s="13">
        <v>0</v>
      </c>
      <c r="Q36" s="42">
        <v>0</v>
      </c>
      <c r="R36" s="44"/>
      <c r="S36" s="143">
        <v>32</v>
      </c>
      <c r="T36" s="180">
        <f t="shared" si="0"/>
        <v>0</v>
      </c>
      <c r="U36" s="168">
        <v>0</v>
      </c>
      <c r="V36" s="13">
        <v>0</v>
      </c>
      <c r="W36" s="82">
        <v>0</v>
      </c>
      <c r="X36" s="33">
        <f t="shared" si="1"/>
        <v>0</v>
      </c>
      <c r="Y36" s="56"/>
      <c r="Z36" s="19"/>
      <c r="AA36" s="19"/>
      <c r="AB36" s="19"/>
    </row>
    <row r="37" spans="1:28" s="20" customFormat="1" ht="90" customHeight="1">
      <c r="A37" s="141">
        <v>33</v>
      </c>
      <c r="B37" s="133">
        <v>200732600</v>
      </c>
      <c r="C37" s="12" t="s">
        <v>308</v>
      </c>
      <c r="D37" s="12" t="s">
        <v>309</v>
      </c>
      <c r="E37" s="21">
        <v>0</v>
      </c>
      <c r="F37" s="13">
        <v>1622780</v>
      </c>
      <c r="G37" s="13">
        <v>1679576</v>
      </c>
      <c r="H37" s="13">
        <v>1738338</v>
      </c>
      <c r="I37" s="22" t="s">
        <v>251</v>
      </c>
      <c r="J37" s="22" t="s">
        <v>252</v>
      </c>
      <c r="K37" s="22" t="s">
        <v>10</v>
      </c>
      <c r="L37" s="17" t="s">
        <v>304</v>
      </c>
      <c r="M37" s="22" t="s">
        <v>307</v>
      </c>
      <c r="N37" s="39" t="s">
        <v>256</v>
      </c>
      <c r="O37" s="33">
        <v>0</v>
      </c>
      <c r="P37" s="13">
        <v>0</v>
      </c>
      <c r="Q37" s="42">
        <v>0</v>
      </c>
      <c r="R37" s="44"/>
      <c r="S37" s="143">
        <v>29</v>
      </c>
      <c r="T37" s="180">
        <f t="shared" si="0"/>
        <v>0</v>
      </c>
      <c r="U37" s="168">
        <v>0</v>
      </c>
      <c r="V37" s="13">
        <v>0</v>
      </c>
      <c r="W37" s="82">
        <v>0</v>
      </c>
      <c r="X37" s="33">
        <f t="shared" si="1"/>
        <v>0</v>
      </c>
      <c r="Y37" s="56"/>
      <c r="Z37" s="19"/>
      <c r="AA37" s="19"/>
      <c r="AB37" s="19"/>
    </row>
    <row r="38" spans="1:28" s="20" customFormat="1" ht="105">
      <c r="A38" s="141">
        <v>34</v>
      </c>
      <c r="B38" s="133">
        <v>200732700</v>
      </c>
      <c r="C38" s="12" t="s">
        <v>407</v>
      </c>
      <c r="D38" s="12" t="s">
        <v>250</v>
      </c>
      <c r="E38" s="21">
        <v>0</v>
      </c>
      <c r="F38" s="13">
        <v>192720</v>
      </c>
      <c r="G38" s="13">
        <v>202356</v>
      </c>
      <c r="H38" s="13">
        <v>212474</v>
      </c>
      <c r="I38" s="22" t="s">
        <v>251</v>
      </c>
      <c r="J38" s="22" t="s">
        <v>252</v>
      </c>
      <c r="K38" s="22" t="s">
        <v>253</v>
      </c>
      <c r="L38" s="17" t="s">
        <v>403</v>
      </c>
      <c r="M38" s="22" t="s">
        <v>404</v>
      </c>
      <c r="N38" s="39" t="s">
        <v>256</v>
      </c>
      <c r="O38" s="33">
        <v>0</v>
      </c>
      <c r="P38" s="13">
        <v>0</v>
      </c>
      <c r="Q38" s="42">
        <v>0</v>
      </c>
      <c r="R38" s="44"/>
      <c r="S38" s="143">
        <v>32</v>
      </c>
      <c r="T38" s="180">
        <f t="shared" si="0"/>
        <v>0</v>
      </c>
      <c r="U38" s="168">
        <v>0</v>
      </c>
      <c r="V38" s="13">
        <v>0</v>
      </c>
      <c r="W38" s="82">
        <v>0</v>
      </c>
      <c r="X38" s="33">
        <f t="shared" si="1"/>
        <v>0</v>
      </c>
      <c r="Y38" s="56"/>
      <c r="Z38" s="19"/>
      <c r="AA38" s="19"/>
      <c r="AB38" s="19"/>
    </row>
    <row r="39" spans="1:25" s="20" customFormat="1" ht="90">
      <c r="A39" s="141">
        <v>35</v>
      </c>
      <c r="B39" s="133">
        <v>200735200</v>
      </c>
      <c r="C39" s="12" t="s">
        <v>332</v>
      </c>
      <c r="D39" s="12" t="s">
        <v>333</v>
      </c>
      <c r="E39" s="21">
        <v>0</v>
      </c>
      <c r="F39" s="13">
        <v>163090</v>
      </c>
      <c r="G39" s="13">
        <v>102290</v>
      </c>
      <c r="H39" s="13">
        <v>92489</v>
      </c>
      <c r="I39" s="22"/>
      <c r="J39" s="22" t="s">
        <v>252</v>
      </c>
      <c r="K39" s="22" t="s">
        <v>253</v>
      </c>
      <c r="L39" s="17" t="s">
        <v>326</v>
      </c>
      <c r="M39" s="22" t="s">
        <v>259</v>
      </c>
      <c r="N39" s="39" t="s">
        <v>260</v>
      </c>
      <c r="O39" s="33">
        <v>0</v>
      </c>
      <c r="P39" s="13">
        <v>0</v>
      </c>
      <c r="Q39" s="42">
        <v>0</v>
      </c>
      <c r="R39" s="47"/>
      <c r="S39" s="143">
        <v>33</v>
      </c>
      <c r="T39" s="180">
        <f t="shared" si="0"/>
        <v>0</v>
      </c>
      <c r="U39" s="168">
        <v>0</v>
      </c>
      <c r="V39" s="13">
        <v>0</v>
      </c>
      <c r="W39" s="82">
        <v>0</v>
      </c>
      <c r="X39" s="33">
        <f t="shared" si="1"/>
        <v>0</v>
      </c>
      <c r="Y39" s="56"/>
    </row>
    <row r="40" spans="1:28" s="20" customFormat="1" ht="90">
      <c r="A40" s="141">
        <v>36</v>
      </c>
      <c r="B40" s="133">
        <v>200738800</v>
      </c>
      <c r="C40" s="12" t="s">
        <v>310</v>
      </c>
      <c r="D40" s="12" t="s">
        <v>250</v>
      </c>
      <c r="E40" s="21">
        <v>0</v>
      </c>
      <c r="F40" s="13">
        <v>890189</v>
      </c>
      <c r="G40" s="13">
        <v>925797</v>
      </c>
      <c r="H40" s="13">
        <v>962828</v>
      </c>
      <c r="I40" s="22" t="s">
        <v>251</v>
      </c>
      <c r="J40" s="22" t="s">
        <v>252</v>
      </c>
      <c r="K40" s="22" t="s">
        <v>10</v>
      </c>
      <c r="L40" s="17" t="s">
        <v>304</v>
      </c>
      <c r="M40" s="22" t="s">
        <v>311</v>
      </c>
      <c r="N40" s="39" t="s">
        <v>282</v>
      </c>
      <c r="O40" s="33">
        <v>0</v>
      </c>
      <c r="P40" s="13">
        <v>0</v>
      </c>
      <c r="Q40" s="42">
        <v>0</v>
      </c>
      <c r="R40" s="44"/>
      <c r="S40" s="143">
        <v>30</v>
      </c>
      <c r="T40" s="180">
        <f t="shared" si="0"/>
        <v>0</v>
      </c>
      <c r="U40" s="168">
        <v>0</v>
      </c>
      <c r="V40" s="13">
        <v>0</v>
      </c>
      <c r="W40" s="82">
        <v>0</v>
      </c>
      <c r="X40" s="33">
        <f t="shared" si="1"/>
        <v>0</v>
      </c>
      <c r="Y40" s="202" t="s">
        <v>382</v>
      </c>
      <c r="Z40" s="19"/>
      <c r="AA40" s="19"/>
      <c r="AB40" s="19"/>
    </row>
    <row r="41" spans="1:28" s="151" customFormat="1" ht="49.5" customHeight="1">
      <c r="A41" s="145">
        <v>37</v>
      </c>
      <c r="B41" s="146"/>
      <c r="C41" s="11"/>
      <c r="D41" s="11" t="s">
        <v>469</v>
      </c>
      <c r="E41" s="10"/>
      <c r="F41" s="18">
        <f>SUM(F23:F40)</f>
        <v>7836221</v>
      </c>
      <c r="G41" s="18">
        <f>SUM(G23:G40)</f>
        <v>7761953</v>
      </c>
      <c r="H41" s="18">
        <f>SUM(H23:H40)</f>
        <v>7683923</v>
      </c>
      <c r="I41" s="111"/>
      <c r="J41" s="111"/>
      <c r="K41" s="111"/>
      <c r="L41" s="9"/>
      <c r="M41" s="111"/>
      <c r="N41" s="147"/>
      <c r="O41" s="34">
        <f>SUM(O23:O39)</f>
        <v>0</v>
      </c>
      <c r="P41" s="18">
        <f>SUM(P23:P39)</f>
        <v>0</v>
      </c>
      <c r="Q41" s="46">
        <f>SUM(Q23:Q39)</f>
        <v>0</v>
      </c>
      <c r="R41" s="148"/>
      <c r="S41" s="161"/>
      <c r="T41" s="181">
        <f t="shared" si="0"/>
        <v>0</v>
      </c>
      <c r="U41" s="169">
        <f>SUM(U23:U39)</f>
        <v>150000</v>
      </c>
      <c r="V41" s="18">
        <f>SUM(V23:V39)</f>
        <v>150000</v>
      </c>
      <c r="W41" s="83">
        <f>SUM(W23:W39)</f>
        <v>150000</v>
      </c>
      <c r="X41" s="34">
        <f t="shared" si="1"/>
        <v>450000</v>
      </c>
      <c r="Y41" s="149"/>
      <c r="Z41" s="150"/>
      <c r="AA41" s="150"/>
      <c r="AB41" s="150"/>
    </row>
    <row r="42" spans="1:28" s="5" customFormat="1" ht="36" customHeight="1">
      <c r="A42" s="141">
        <v>38</v>
      </c>
      <c r="B42" s="135" t="s">
        <v>408</v>
      </c>
      <c r="C42" s="93"/>
      <c r="D42" s="93"/>
      <c r="E42" s="93"/>
      <c r="F42" s="93"/>
      <c r="G42" s="93"/>
      <c r="H42" s="93"/>
      <c r="I42" s="93"/>
      <c r="J42" s="93"/>
      <c r="K42" s="93"/>
      <c r="L42" s="93"/>
      <c r="M42" s="93"/>
      <c r="N42" s="93"/>
      <c r="O42" s="93"/>
      <c r="P42" s="93"/>
      <c r="Q42" s="93"/>
      <c r="R42" s="93"/>
      <c r="S42" s="93"/>
      <c r="T42" s="180"/>
      <c r="U42" s="94"/>
      <c r="V42" s="91"/>
      <c r="W42" s="91"/>
      <c r="X42" s="192"/>
      <c r="Y42" s="92"/>
      <c r="Z42" s="4"/>
      <c r="AA42" s="4"/>
      <c r="AB42" s="4"/>
    </row>
    <row r="43" spans="1:28" s="24" customFormat="1" ht="33" customHeight="1">
      <c r="A43" s="141">
        <v>39</v>
      </c>
      <c r="B43" s="132" t="s">
        <v>464</v>
      </c>
      <c r="C43" s="60"/>
      <c r="D43" s="60"/>
      <c r="E43" s="60"/>
      <c r="F43" s="60"/>
      <c r="G43" s="60"/>
      <c r="H43" s="60"/>
      <c r="I43" s="60"/>
      <c r="J43" s="60"/>
      <c r="K43" s="60"/>
      <c r="L43" s="60"/>
      <c r="M43" s="60"/>
      <c r="N43" s="65"/>
      <c r="O43" s="66"/>
      <c r="P43" s="60"/>
      <c r="Q43" s="65"/>
      <c r="R43" s="72"/>
      <c r="S43" s="159"/>
      <c r="T43" s="180"/>
      <c r="U43" s="170"/>
      <c r="V43" s="56"/>
      <c r="W43" s="84"/>
      <c r="X43" s="33"/>
      <c r="Y43" s="56"/>
      <c r="Z43" s="23"/>
      <c r="AA43" s="23"/>
      <c r="AB43" s="23"/>
    </row>
    <row r="44" spans="1:30" s="20" customFormat="1" ht="60.75" customHeight="1">
      <c r="A44" s="141">
        <v>40</v>
      </c>
      <c r="B44" s="133">
        <v>198201301</v>
      </c>
      <c r="C44" s="12" t="s">
        <v>50</v>
      </c>
      <c r="D44" s="12" t="s">
        <v>250</v>
      </c>
      <c r="E44" s="21">
        <v>2028757</v>
      </c>
      <c r="F44" s="13">
        <v>2783640</v>
      </c>
      <c r="G44" s="13">
        <v>2894985</v>
      </c>
      <c r="H44" s="13">
        <v>3010785</v>
      </c>
      <c r="I44" s="22" t="s">
        <v>251</v>
      </c>
      <c r="J44" s="22" t="s">
        <v>410</v>
      </c>
      <c r="K44" s="22" t="s">
        <v>51</v>
      </c>
      <c r="L44" s="17" t="s">
        <v>254</v>
      </c>
      <c r="M44" s="22" t="s">
        <v>52</v>
      </c>
      <c r="N44" s="39" t="s">
        <v>282</v>
      </c>
      <c r="O44" s="33">
        <f>2028757*1.05</f>
        <v>2130194.85</v>
      </c>
      <c r="P44" s="13">
        <f>2028757*1.05</f>
        <v>2130194.85</v>
      </c>
      <c r="Q44" s="42">
        <f>2028757*1.05</f>
        <v>2130194.85</v>
      </c>
      <c r="R44" s="44" t="s">
        <v>53</v>
      </c>
      <c r="S44" s="162">
        <v>38</v>
      </c>
      <c r="T44" s="180">
        <f t="shared" si="0"/>
        <v>6390584.550000001</v>
      </c>
      <c r="U44" s="168">
        <f>2028757*1.05</f>
        <v>2130194.85</v>
      </c>
      <c r="V44" s="13">
        <f>2028757*1.05</f>
        <v>2130194.85</v>
      </c>
      <c r="W44" s="82">
        <f>2028757*1.05</f>
        <v>2130194.85</v>
      </c>
      <c r="X44" s="33">
        <f t="shared" si="1"/>
        <v>6390584.550000001</v>
      </c>
      <c r="Y44" s="56" t="s">
        <v>480</v>
      </c>
      <c r="Z44" s="19"/>
      <c r="AA44" s="19"/>
      <c r="AB44" s="19"/>
      <c r="AC44" s="19"/>
      <c r="AD44" s="19"/>
    </row>
    <row r="45" spans="1:30" s="20" customFormat="1" ht="75">
      <c r="A45" s="141">
        <v>41</v>
      </c>
      <c r="B45" s="133">
        <v>198201302</v>
      </c>
      <c r="C45" s="12" t="s">
        <v>54</v>
      </c>
      <c r="D45" s="12" t="s">
        <v>415</v>
      </c>
      <c r="E45" s="21">
        <v>217881</v>
      </c>
      <c r="F45" s="13">
        <v>245680</v>
      </c>
      <c r="G45" s="13">
        <v>250593</v>
      </c>
      <c r="H45" s="13">
        <v>255604</v>
      </c>
      <c r="I45" s="22" t="s">
        <v>251</v>
      </c>
      <c r="J45" s="22" t="s">
        <v>410</v>
      </c>
      <c r="K45" s="22" t="s">
        <v>51</v>
      </c>
      <c r="L45" s="17" t="s">
        <v>254</v>
      </c>
      <c r="M45" s="22" t="s">
        <v>55</v>
      </c>
      <c r="N45" s="39" t="s">
        <v>260</v>
      </c>
      <c r="O45" s="33">
        <f>217881*1.05</f>
        <v>228775.05000000002</v>
      </c>
      <c r="P45" s="13">
        <f>217881*1.05</f>
        <v>228775.05000000002</v>
      </c>
      <c r="Q45" s="42">
        <f>217881*1.05</f>
        <v>228775.05000000002</v>
      </c>
      <c r="R45" s="44" t="s">
        <v>56</v>
      </c>
      <c r="S45" s="143">
        <v>39</v>
      </c>
      <c r="T45" s="180">
        <f t="shared" si="0"/>
        <v>686325.15</v>
      </c>
      <c r="U45" s="168">
        <f>217881*1.05</f>
        <v>228775.05000000002</v>
      </c>
      <c r="V45" s="13">
        <f>217881*1.05</f>
        <v>228775.05000000002</v>
      </c>
      <c r="W45" s="82">
        <f>217881*1.05</f>
        <v>228775.05000000002</v>
      </c>
      <c r="X45" s="33">
        <f t="shared" si="1"/>
        <v>686325.15</v>
      </c>
      <c r="Y45" s="56" t="s">
        <v>481</v>
      </c>
      <c r="Z45" s="19"/>
      <c r="AA45" s="19"/>
      <c r="AB45" s="19"/>
      <c r="AC45" s="19"/>
      <c r="AD45" s="19"/>
    </row>
    <row r="46" spans="1:30" s="20" customFormat="1" ht="60">
      <c r="A46" s="141">
        <v>42</v>
      </c>
      <c r="B46" s="133">
        <v>198201303</v>
      </c>
      <c r="C46" s="12" t="s">
        <v>57</v>
      </c>
      <c r="D46" s="12" t="s">
        <v>420</v>
      </c>
      <c r="E46" s="21">
        <v>110036</v>
      </c>
      <c r="F46" s="13">
        <v>115538</v>
      </c>
      <c r="G46" s="13">
        <v>121315</v>
      </c>
      <c r="H46" s="13">
        <v>127987</v>
      </c>
      <c r="I46" s="22" t="s">
        <v>251</v>
      </c>
      <c r="J46" s="22" t="s">
        <v>410</v>
      </c>
      <c r="K46" s="22" t="s">
        <v>51</v>
      </c>
      <c r="L46" s="17" t="s">
        <v>254</v>
      </c>
      <c r="M46" s="22" t="s">
        <v>55</v>
      </c>
      <c r="N46" s="39" t="s">
        <v>260</v>
      </c>
      <c r="O46" s="33">
        <f>110036*1.05</f>
        <v>115537.8</v>
      </c>
      <c r="P46" s="13">
        <f>110036*1.05</f>
        <v>115537.8</v>
      </c>
      <c r="Q46" s="42">
        <f>110036*1.05</f>
        <v>115537.8</v>
      </c>
      <c r="R46" s="44" t="s">
        <v>56</v>
      </c>
      <c r="S46" s="143">
        <v>39</v>
      </c>
      <c r="T46" s="180">
        <f t="shared" si="0"/>
        <v>346613.4</v>
      </c>
      <c r="U46" s="168">
        <f>110036*1.05</f>
        <v>115537.8</v>
      </c>
      <c r="V46" s="13">
        <f>110036*1.05</f>
        <v>115537.8</v>
      </c>
      <c r="W46" s="82">
        <f>110036*1.05</f>
        <v>115537.8</v>
      </c>
      <c r="X46" s="33">
        <f t="shared" si="1"/>
        <v>346613.4</v>
      </c>
      <c r="Y46" s="56" t="s">
        <v>481</v>
      </c>
      <c r="Z46" s="19"/>
      <c r="AA46" s="19"/>
      <c r="AB46" s="19"/>
      <c r="AC46" s="19"/>
      <c r="AD46" s="19"/>
    </row>
    <row r="47" spans="1:30" s="20" customFormat="1" ht="75">
      <c r="A47" s="141">
        <v>43</v>
      </c>
      <c r="B47" s="133">
        <v>198201304</v>
      </c>
      <c r="C47" s="12" t="s">
        <v>58</v>
      </c>
      <c r="D47" s="12" t="s">
        <v>309</v>
      </c>
      <c r="E47" s="21">
        <v>319137</v>
      </c>
      <c r="F47" s="13">
        <v>386607</v>
      </c>
      <c r="G47" s="13">
        <v>389092</v>
      </c>
      <c r="H47" s="13">
        <v>412992</v>
      </c>
      <c r="I47" s="22" t="s">
        <v>251</v>
      </c>
      <c r="J47" s="22" t="s">
        <v>410</v>
      </c>
      <c r="K47" s="22" t="s">
        <v>51</v>
      </c>
      <c r="L47" s="17" t="s">
        <v>254</v>
      </c>
      <c r="M47" s="22" t="s">
        <v>55</v>
      </c>
      <c r="N47" s="39" t="s">
        <v>260</v>
      </c>
      <c r="O47" s="33">
        <f>319137*1.05</f>
        <v>335093.85000000003</v>
      </c>
      <c r="P47" s="13">
        <f>319137*1.05</f>
        <v>335093.85000000003</v>
      </c>
      <c r="Q47" s="42">
        <f>319137*1.05</f>
        <v>335093.85000000003</v>
      </c>
      <c r="R47" s="44" t="s">
        <v>56</v>
      </c>
      <c r="S47" s="143">
        <v>39</v>
      </c>
      <c r="T47" s="180">
        <f t="shared" si="0"/>
        <v>1005281.55</v>
      </c>
      <c r="U47" s="168">
        <f>319137*1.05</f>
        <v>335093.85000000003</v>
      </c>
      <c r="V47" s="13">
        <f>319137*1.05</f>
        <v>335093.85000000003</v>
      </c>
      <c r="W47" s="82">
        <f>319137*1.05</f>
        <v>335093.85000000003</v>
      </c>
      <c r="X47" s="33">
        <f t="shared" si="1"/>
        <v>1005281.55</v>
      </c>
      <c r="Y47" s="56" t="s">
        <v>482</v>
      </c>
      <c r="Z47" s="19"/>
      <c r="AA47" s="19"/>
      <c r="AB47" s="19"/>
      <c r="AC47" s="19"/>
      <c r="AD47" s="19"/>
    </row>
    <row r="48" spans="1:30" s="20" customFormat="1" ht="90">
      <c r="A48" s="141">
        <v>44</v>
      </c>
      <c r="B48" s="133">
        <v>198712700</v>
      </c>
      <c r="C48" s="12" t="s">
        <v>424</v>
      </c>
      <c r="D48" s="12" t="s">
        <v>250</v>
      </c>
      <c r="E48" s="21">
        <v>2239743</v>
      </c>
      <c r="F48" s="13">
        <v>2345710</v>
      </c>
      <c r="G48" s="13">
        <v>2436778</v>
      </c>
      <c r="H48" s="13">
        <v>2550951</v>
      </c>
      <c r="I48" s="22" t="s">
        <v>251</v>
      </c>
      <c r="J48" s="22" t="s">
        <v>410</v>
      </c>
      <c r="K48" s="22" t="s">
        <v>425</v>
      </c>
      <c r="L48" s="17" t="s">
        <v>254</v>
      </c>
      <c r="M48" s="22" t="s">
        <v>426</v>
      </c>
      <c r="N48" s="39" t="s">
        <v>260</v>
      </c>
      <c r="O48" s="33">
        <f>2239743*1.05</f>
        <v>2351730.15</v>
      </c>
      <c r="P48" s="13">
        <f>2239743*1.05</f>
        <v>2351730.15</v>
      </c>
      <c r="Q48" s="42">
        <f>2239743*1.05</f>
        <v>2351730.15</v>
      </c>
      <c r="R48" s="44" t="s">
        <v>427</v>
      </c>
      <c r="S48" s="143">
        <v>42</v>
      </c>
      <c r="T48" s="180">
        <f t="shared" si="0"/>
        <v>7055190.449999999</v>
      </c>
      <c r="U48" s="168">
        <f>2239743*1.05</f>
        <v>2351730.15</v>
      </c>
      <c r="V48" s="13">
        <f>2239743*1.05</f>
        <v>2351730.15</v>
      </c>
      <c r="W48" s="82">
        <f>2239743*1.05</f>
        <v>2351730.15</v>
      </c>
      <c r="X48" s="33">
        <f t="shared" si="1"/>
        <v>7055190.449999999</v>
      </c>
      <c r="Y48" s="56" t="s">
        <v>482</v>
      </c>
      <c r="Z48" s="19"/>
      <c r="AA48" s="19"/>
      <c r="AB48" s="19"/>
      <c r="AC48" s="19"/>
      <c r="AD48" s="19"/>
    </row>
    <row r="49" spans="1:30" s="20" customFormat="1" ht="105">
      <c r="A49" s="141">
        <v>45</v>
      </c>
      <c r="B49" s="133">
        <v>199302900</v>
      </c>
      <c r="C49" s="12" t="s">
        <v>428</v>
      </c>
      <c r="D49" s="12" t="s">
        <v>330</v>
      </c>
      <c r="E49" s="21">
        <v>1884200</v>
      </c>
      <c r="F49" s="13">
        <v>1688376</v>
      </c>
      <c r="G49" s="13">
        <v>1739026</v>
      </c>
      <c r="H49" s="13">
        <v>1791197</v>
      </c>
      <c r="I49" s="22" t="s">
        <v>251</v>
      </c>
      <c r="J49" s="22" t="s">
        <v>410</v>
      </c>
      <c r="K49" s="22" t="s">
        <v>425</v>
      </c>
      <c r="L49" s="17" t="s">
        <v>254</v>
      </c>
      <c r="M49" s="22" t="s">
        <v>429</v>
      </c>
      <c r="N49" s="39" t="s">
        <v>282</v>
      </c>
      <c r="O49" s="33">
        <v>1688376</v>
      </c>
      <c r="P49" s="13">
        <v>1739026</v>
      </c>
      <c r="Q49" s="42">
        <v>1791197</v>
      </c>
      <c r="R49" s="44" t="s">
        <v>430</v>
      </c>
      <c r="S49" s="143" t="s">
        <v>431</v>
      </c>
      <c r="T49" s="180">
        <f t="shared" si="0"/>
        <v>5218599</v>
      </c>
      <c r="U49" s="168">
        <v>1688376</v>
      </c>
      <c r="V49" s="13">
        <v>1739026</v>
      </c>
      <c r="W49" s="42">
        <v>1791197</v>
      </c>
      <c r="X49" s="33">
        <f t="shared" si="1"/>
        <v>5218599</v>
      </c>
      <c r="Y49" s="54"/>
      <c r="Z49" s="19"/>
      <c r="AA49" s="19"/>
      <c r="AB49" s="19"/>
      <c r="AC49" s="19"/>
      <c r="AD49" s="19"/>
    </row>
    <row r="50" spans="1:30" s="20" customFormat="1" ht="160.5" customHeight="1">
      <c r="A50" s="141">
        <v>46</v>
      </c>
      <c r="B50" s="133">
        <v>199405400</v>
      </c>
      <c r="C50" s="12" t="s">
        <v>414</v>
      </c>
      <c r="D50" s="12" t="s">
        <v>415</v>
      </c>
      <c r="E50" s="21">
        <v>490750</v>
      </c>
      <c r="F50" s="13">
        <v>466260</v>
      </c>
      <c r="G50" s="13">
        <v>460337</v>
      </c>
      <c r="H50" s="13">
        <v>453849</v>
      </c>
      <c r="I50" s="22" t="s">
        <v>251</v>
      </c>
      <c r="J50" s="22" t="s">
        <v>410</v>
      </c>
      <c r="K50" s="22" t="s">
        <v>416</v>
      </c>
      <c r="L50" s="17" t="s">
        <v>254</v>
      </c>
      <c r="M50" s="22" t="s">
        <v>417</v>
      </c>
      <c r="N50" s="39" t="s">
        <v>260</v>
      </c>
      <c r="O50" s="33">
        <f>350000*1.05</f>
        <v>367500</v>
      </c>
      <c r="P50" s="13">
        <f>350000*1.05</f>
        <v>367500</v>
      </c>
      <c r="Q50" s="42">
        <f>350000*1.05</f>
        <v>367500</v>
      </c>
      <c r="R50" s="44" t="s">
        <v>418</v>
      </c>
      <c r="S50" s="143">
        <v>39</v>
      </c>
      <c r="T50" s="180">
        <f t="shared" si="0"/>
        <v>1102500</v>
      </c>
      <c r="U50" s="168">
        <v>0</v>
      </c>
      <c r="V50" s="13">
        <v>0</v>
      </c>
      <c r="W50" s="82">
        <v>0</v>
      </c>
      <c r="X50" s="33">
        <f t="shared" si="1"/>
        <v>0</v>
      </c>
      <c r="Y50" s="56" t="s">
        <v>484</v>
      </c>
      <c r="Z50" s="19"/>
      <c r="AA50" s="19"/>
      <c r="AB50" s="19"/>
      <c r="AC50" s="19"/>
      <c r="AD50" s="19"/>
    </row>
    <row r="51" spans="1:30" s="20" customFormat="1" ht="91.5" customHeight="1">
      <c r="A51" s="141">
        <v>47</v>
      </c>
      <c r="B51" s="133">
        <v>199602000</v>
      </c>
      <c r="C51" s="12" t="s">
        <v>432</v>
      </c>
      <c r="D51" s="12" t="s">
        <v>433</v>
      </c>
      <c r="E51" s="21">
        <v>828535</v>
      </c>
      <c r="F51" s="13">
        <v>1757000</v>
      </c>
      <c r="G51" s="13">
        <v>1788425</v>
      </c>
      <c r="H51" s="13">
        <v>1831615</v>
      </c>
      <c r="I51" s="22" t="s">
        <v>251</v>
      </c>
      <c r="J51" s="22" t="s">
        <v>410</v>
      </c>
      <c r="K51" s="22" t="s">
        <v>425</v>
      </c>
      <c r="L51" s="17" t="s">
        <v>254</v>
      </c>
      <c r="M51" s="22" t="s">
        <v>434</v>
      </c>
      <c r="N51" s="39" t="s">
        <v>260</v>
      </c>
      <c r="O51" s="33">
        <f>1300000*1.05</f>
        <v>1365000</v>
      </c>
      <c r="P51" s="13">
        <f>1300000*1.05</f>
        <v>1365000</v>
      </c>
      <c r="Q51" s="42">
        <f>1300000*1.05</f>
        <v>1365000</v>
      </c>
      <c r="R51" s="44" t="s">
        <v>435</v>
      </c>
      <c r="S51" s="143">
        <v>42</v>
      </c>
      <c r="T51" s="180">
        <f t="shared" si="0"/>
        <v>4095000</v>
      </c>
      <c r="U51" s="168">
        <v>765000</v>
      </c>
      <c r="V51" s="13">
        <v>765000</v>
      </c>
      <c r="W51" s="82">
        <v>765000</v>
      </c>
      <c r="X51" s="33">
        <f t="shared" si="1"/>
        <v>2295000</v>
      </c>
      <c r="Y51" s="56" t="s">
        <v>483</v>
      </c>
      <c r="Z51" s="19"/>
      <c r="AA51" s="19"/>
      <c r="AB51" s="19"/>
      <c r="AC51" s="19"/>
      <c r="AD51" s="19"/>
    </row>
    <row r="52" spans="1:30" s="20" customFormat="1" ht="150">
      <c r="A52" s="141">
        <v>48</v>
      </c>
      <c r="B52" s="133">
        <v>200301700</v>
      </c>
      <c r="C52" s="12" t="s">
        <v>59</v>
      </c>
      <c r="D52" s="12" t="s">
        <v>330</v>
      </c>
      <c r="E52" s="21">
        <v>2840000</v>
      </c>
      <c r="F52" s="13">
        <v>3950858</v>
      </c>
      <c r="G52" s="13">
        <v>4520935</v>
      </c>
      <c r="H52" s="13">
        <v>4749337</v>
      </c>
      <c r="I52" s="22" t="s">
        <v>251</v>
      </c>
      <c r="J52" s="22" t="s">
        <v>410</v>
      </c>
      <c r="K52" s="22" t="s">
        <v>411</v>
      </c>
      <c r="L52" s="17" t="s">
        <v>313</v>
      </c>
      <c r="M52" s="22" t="s">
        <v>60</v>
      </c>
      <c r="N52" s="39" t="s">
        <v>260</v>
      </c>
      <c r="O52" s="33">
        <f>2840000*1.05</f>
        <v>2982000</v>
      </c>
      <c r="P52" s="13">
        <f>2840000*1.05</f>
        <v>2982000</v>
      </c>
      <c r="Q52" s="42">
        <f>2840000*1.05</f>
        <v>2982000</v>
      </c>
      <c r="R52" s="44" t="s">
        <v>61</v>
      </c>
      <c r="S52" s="143" t="s">
        <v>62</v>
      </c>
      <c r="T52" s="180">
        <f t="shared" si="0"/>
        <v>8946000</v>
      </c>
      <c r="U52" s="168">
        <v>1836000</v>
      </c>
      <c r="V52" s="13">
        <v>1836000</v>
      </c>
      <c r="W52" s="82">
        <v>1836000</v>
      </c>
      <c r="X52" s="33">
        <f t="shared" si="1"/>
        <v>5508000</v>
      </c>
      <c r="Y52" s="56" t="s">
        <v>447</v>
      </c>
      <c r="Z52" s="19"/>
      <c r="AA52" s="19"/>
      <c r="AB52" s="19"/>
      <c r="AC52" s="19"/>
      <c r="AD52" s="19"/>
    </row>
    <row r="53" spans="1:30" s="20" customFormat="1" ht="75">
      <c r="A53" s="141">
        <v>49</v>
      </c>
      <c r="B53" s="133">
        <v>200500200</v>
      </c>
      <c r="C53" s="12" t="s">
        <v>409</v>
      </c>
      <c r="D53" s="12" t="s">
        <v>330</v>
      </c>
      <c r="E53" s="21">
        <v>280000</v>
      </c>
      <c r="F53" s="13">
        <v>283220</v>
      </c>
      <c r="G53" s="13">
        <v>291717</v>
      </c>
      <c r="H53" s="13">
        <v>300469</v>
      </c>
      <c r="I53" s="22" t="s">
        <v>251</v>
      </c>
      <c r="J53" s="22" t="s">
        <v>410</v>
      </c>
      <c r="K53" s="22" t="s">
        <v>411</v>
      </c>
      <c r="L53" s="17" t="s">
        <v>254</v>
      </c>
      <c r="M53" s="22" t="s">
        <v>412</v>
      </c>
      <c r="N53" s="39" t="s">
        <v>282</v>
      </c>
      <c r="O53" s="33">
        <v>283220</v>
      </c>
      <c r="P53" s="13">
        <v>291717</v>
      </c>
      <c r="Q53" s="42">
        <v>300469</v>
      </c>
      <c r="R53" s="44" t="s">
        <v>413</v>
      </c>
      <c r="S53" s="143">
        <v>43</v>
      </c>
      <c r="T53" s="180">
        <f t="shared" si="0"/>
        <v>875406</v>
      </c>
      <c r="U53" s="168">
        <v>283220</v>
      </c>
      <c r="V53" s="13">
        <v>291717</v>
      </c>
      <c r="W53" s="42">
        <v>300469</v>
      </c>
      <c r="X53" s="33">
        <f t="shared" si="1"/>
        <v>875406</v>
      </c>
      <c r="Y53" s="54"/>
      <c r="Z53" s="19"/>
      <c r="AA53" s="19"/>
      <c r="AB53" s="19"/>
      <c r="AC53" s="19"/>
      <c r="AD53" s="19"/>
    </row>
    <row r="54" spans="1:30" s="20" customFormat="1" ht="136.5" customHeight="1">
      <c r="A54" s="141">
        <v>50</v>
      </c>
      <c r="B54" s="133">
        <v>200703300</v>
      </c>
      <c r="C54" s="12" t="s">
        <v>419</v>
      </c>
      <c r="D54" s="12" t="s">
        <v>420</v>
      </c>
      <c r="E54" s="21">
        <v>0</v>
      </c>
      <c r="F54" s="13">
        <v>141912</v>
      </c>
      <c r="G54" s="13">
        <v>113729</v>
      </c>
      <c r="H54" s="13">
        <v>120090</v>
      </c>
      <c r="I54" s="22" t="s">
        <v>251</v>
      </c>
      <c r="J54" s="22" t="s">
        <v>410</v>
      </c>
      <c r="K54" s="22" t="s">
        <v>416</v>
      </c>
      <c r="L54" s="17" t="s">
        <v>254</v>
      </c>
      <c r="M54" s="22" t="s">
        <v>417</v>
      </c>
      <c r="N54" s="39" t="s">
        <v>256</v>
      </c>
      <c r="O54" s="33">
        <v>116412</v>
      </c>
      <c r="P54" s="13">
        <v>116412</v>
      </c>
      <c r="Q54" s="42">
        <v>116412</v>
      </c>
      <c r="R54" s="44" t="s">
        <v>49</v>
      </c>
      <c r="S54" s="143">
        <v>40</v>
      </c>
      <c r="T54" s="180">
        <f t="shared" si="0"/>
        <v>349236</v>
      </c>
      <c r="U54" s="168">
        <v>0</v>
      </c>
      <c r="V54" s="13">
        <v>0</v>
      </c>
      <c r="W54" s="82">
        <v>0</v>
      </c>
      <c r="X54" s="33">
        <f t="shared" si="1"/>
        <v>0</v>
      </c>
      <c r="Y54" s="56"/>
      <c r="Z54" s="19"/>
      <c r="AA54" s="19"/>
      <c r="AB54" s="19"/>
      <c r="AC54" s="19"/>
      <c r="AD54" s="19"/>
    </row>
    <row r="55" spans="1:30" s="20" customFormat="1" ht="161.25" customHeight="1">
      <c r="A55" s="141">
        <v>51</v>
      </c>
      <c r="B55" s="133">
        <v>200716500</v>
      </c>
      <c r="C55" s="12" t="s">
        <v>126</v>
      </c>
      <c r="D55" s="12" t="s">
        <v>271</v>
      </c>
      <c r="E55" s="21">
        <v>0</v>
      </c>
      <c r="F55" s="13">
        <v>667711</v>
      </c>
      <c r="G55" s="13">
        <v>900464</v>
      </c>
      <c r="H55" s="13">
        <v>1001775</v>
      </c>
      <c r="I55" s="22" t="s">
        <v>251</v>
      </c>
      <c r="J55" s="22" t="s">
        <v>410</v>
      </c>
      <c r="K55" s="22" t="s">
        <v>127</v>
      </c>
      <c r="L55" s="17" t="s">
        <v>313</v>
      </c>
      <c r="M55" s="22" t="s">
        <v>128</v>
      </c>
      <c r="N55" s="39" t="s">
        <v>129</v>
      </c>
      <c r="O55" s="33">
        <v>500000</v>
      </c>
      <c r="P55" s="13">
        <v>500000</v>
      </c>
      <c r="Q55" s="42">
        <v>500000</v>
      </c>
      <c r="R55" s="44" t="s">
        <v>130</v>
      </c>
      <c r="S55" s="143">
        <v>67</v>
      </c>
      <c r="T55" s="180">
        <f t="shared" si="0"/>
        <v>1500000</v>
      </c>
      <c r="U55" s="168">
        <v>66667</v>
      </c>
      <c r="V55" s="13">
        <v>66666</v>
      </c>
      <c r="W55" s="82">
        <v>66667</v>
      </c>
      <c r="X55" s="33">
        <f t="shared" si="1"/>
        <v>200000</v>
      </c>
      <c r="Y55" s="33" t="s">
        <v>145</v>
      </c>
      <c r="Z55" s="19"/>
      <c r="AA55" s="19"/>
      <c r="AB55" s="19"/>
      <c r="AC55" s="19"/>
      <c r="AD55" s="19"/>
    </row>
    <row r="56" spans="1:30" s="20" customFormat="1" ht="103.5" customHeight="1">
      <c r="A56" s="141">
        <v>52</v>
      </c>
      <c r="B56" s="133">
        <v>200733300</v>
      </c>
      <c r="C56" s="12" t="s">
        <v>131</v>
      </c>
      <c r="D56" s="12" t="s">
        <v>289</v>
      </c>
      <c r="E56" s="21">
        <v>0</v>
      </c>
      <c r="F56" s="13">
        <v>151659</v>
      </c>
      <c r="G56" s="13">
        <v>148120</v>
      </c>
      <c r="H56" s="13">
        <v>151214</v>
      </c>
      <c r="I56" s="22" t="s">
        <v>251</v>
      </c>
      <c r="J56" s="22" t="s">
        <v>410</v>
      </c>
      <c r="K56" s="22" t="s">
        <v>425</v>
      </c>
      <c r="L56" s="17" t="s">
        <v>313</v>
      </c>
      <c r="M56" s="22" t="s">
        <v>132</v>
      </c>
      <c r="N56" s="39" t="s">
        <v>260</v>
      </c>
      <c r="O56" s="33">
        <v>151659</v>
      </c>
      <c r="P56" s="13">
        <v>148120</v>
      </c>
      <c r="Q56" s="42">
        <v>151214</v>
      </c>
      <c r="R56" s="44" t="s">
        <v>133</v>
      </c>
      <c r="S56" s="143">
        <v>43</v>
      </c>
      <c r="T56" s="180">
        <f t="shared" si="0"/>
        <v>450993</v>
      </c>
      <c r="U56" s="168">
        <v>151659</v>
      </c>
      <c r="V56" s="13">
        <v>148120</v>
      </c>
      <c r="W56" s="42">
        <v>151214</v>
      </c>
      <c r="X56" s="33">
        <f t="shared" si="1"/>
        <v>450993</v>
      </c>
      <c r="Y56" s="54"/>
      <c r="Z56" s="19"/>
      <c r="AA56" s="19"/>
      <c r="AB56" s="19"/>
      <c r="AC56" s="19"/>
      <c r="AD56" s="19"/>
    </row>
    <row r="57" spans="1:30" s="20" customFormat="1" ht="38.25" customHeight="1">
      <c r="A57" s="141">
        <v>53</v>
      </c>
      <c r="B57" s="134"/>
      <c r="C57" s="58"/>
      <c r="D57" s="11" t="s">
        <v>469</v>
      </c>
      <c r="E57" s="26"/>
      <c r="F57" s="17">
        <f>SUM(F44:F56)</f>
        <v>14984171</v>
      </c>
      <c r="G57" s="17">
        <f>SUM(G44:G56)</f>
        <v>16055516</v>
      </c>
      <c r="H57" s="17">
        <f>SUM(H44:H56)</f>
        <v>16757865</v>
      </c>
      <c r="I57" s="9"/>
      <c r="J57" s="9"/>
      <c r="K57" s="9"/>
      <c r="L57" s="9"/>
      <c r="M57" s="9"/>
      <c r="N57" s="39"/>
      <c r="O57" s="34">
        <f>SUM(O44:O56)</f>
        <v>12615498.7</v>
      </c>
      <c r="P57" s="18">
        <f>SUM(P44:P56)</f>
        <v>12671106.7</v>
      </c>
      <c r="Q57" s="46">
        <f>SUM(Q44:Q56)</f>
        <v>12735123.7</v>
      </c>
      <c r="R57" s="44"/>
      <c r="S57" s="143"/>
      <c r="T57" s="180">
        <f t="shared" si="0"/>
        <v>38021729.099999994</v>
      </c>
      <c r="U57" s="169">
        <f>SUM(U44:U56)</f>
        <v>9952253.7</v>
      </c>
      <c r="V57" s="18">
        <f>SUM(V44:V56)</f>
        <v>10007860.7</v>
      </c>
      <c r="W57" s="83">
        <f>SUM(W44:W56)</f>
        <v>10071878.7</v>
      </c>
      <c r="X57" s="33">
        <f>SUM(U57:W57)</f>
        <v>30031993.099999998</v>
      </c>
      <c r="Y57" s="56"/>
      <c r="Z57" s="19"/>
      <c r="AA57" s="19"/>
      <c r="AB57" s="19"/>
      <c r="AC57" s="19"/>
      <c r="AD57" s="19"/>
    </row>
    <row r="58" spans="1:30" s="20" customFormat="1" ht="36" customHeight="1">
      <c r="A58" s="141">
        <v>54</v>
      </c>
      <c r="B58" s="136" t="s">
        <v>465</v>
      </c>
      <c r="C58" s="62"/>
      <c r="D58" s="62"/>
      <c r="E58" s="62"/>
      <c r="F58" s="62"/>
      <c r="G58" s="62"/>
      <c r="H58" s="62"/>
      <c r="I58" s="62"/>
      <c r="J58" s="62"/>
      <c r="K58" s="62"/>
      <c r="L58" s="62"/>
      <c r="M58" s="62"/>
      <c r="N58" s="69"/>
      <c r="O58" s="70"/>
      <c r="P58" s="62"/>
      <c r="Q58" s="69"/>
      <c r="R58" s="74"/>
      <c r="S58" s="163"/>
      <c r="T58" s="180">
        <f t="shared" si="0"/>
        <v>0</v>
      </c>
      <c r="U58" s="170"/>
      <c r="V58" s="12"/>
      <c r="W58" s="84"/>
      <c r="X58" s="33">
        <f t="shared" si="1"/>
        <v>0</v>
      </c>
      <c r="Y58" s="56"/>
      <c r="Z58" s="19"/>
      <c r="AA58" s="19"/>
      <c r="AB58" s="19"/>
      <c r="AC58" s="19"/>
      <c r="AD58" s="19"/>
    </row>
    <row r="59" spans="1:25" s="20" customFormat="1" ht="135">
      <c r="A59" s="141">
        <v>55</v>
      </c>
      <c r="B59" s="133">
        <v>200701400</v>
      </c>
      <c r="C59" s="12" t="s">
        <v>475</v>
      </c>
      <c r="D59" s="12" t="s">
        <v>289</v>
      </c>
      <c r="E59" s="21">
        <v>0</v>
      </c>
      <c r="F59" s="13">
        <v>318986</v>
      </c>
      <c r="G59" s="13">
        <v>314300</v>
      </c>
      <c r="H59" s="13">
        <v>334609</v>
      </c>
      <c r="I59" s="22"/>
      <c r="J59" s="22" t="s">
        <v>410</v>
      </c>
      <c r="K59" s="22" t="s">
        <v>476</v>
      </c>
      <c r="L59" s="17" t="s">
        <v>395</v>
      </c>
      <c r="M59" s="22" t="s">
        <v>477</v>
      </c>
      <c r="N59" s="39" t="s">
        <v>260</v>
      </c>
      <c r="O59" s="33">
        <v>0</v>
      </c>
      <c r="P59" s="13">
        <v>0</v>
      </c>
      <c r="Q59" s="42">
        <v>0</v>
      </c>
      <c r="R59" s="47"/>
      <c r="S59" s="143">
        <v>43</v>
      </c>
      <c r="T59" s="180">
        <f t="shared" si="0"/>
        <v>0</v>
      </c>
      <c r="U59" s="168">
        <v>0</v>
      </c>
      <c r="V59" s="13">
        <v>0</v>
      </c>
      <c r="W59" s="82">
        <v>0</v>
      </c>
      <c r="X59" s="33">
        <f t="shared" si="1"/>
        <v>0</v>
      </c>
      <c r="Y59" s="56"/>
    </row>
    <row r="60" spans="1:25" s="20" customFormat="1" ht="105">
      <c r="A60" s="141">
        <v>56</v>
      </c>
      <c r="B60" s="133">
        <v>200707800</v>
      </c>
      <c r="C60" s="12" t="s">
        <v>134</v>
      </c>
      <c r="D60" s="12" t="s">
        <v>309</v>
      </c>
      <c r="E60" s="21">
        <v>0</v>
      </c>
      <c r="F60" s="13">
        <v>30500</v>
      </c>
      <c r="G60" s="13">
        <v>8200</v>
      </c>
      <c r="H60" s="13">
        <v>0</v>
      </c>
      <c r="I60" s="22"/>
      <c r="J60" s="22" t="s">
        <v>410</v>
      </c>
      <c r="K60" s="22">
        <v>1</v>
      </c>
      <c r="L60" s="17" t="s">
        <v>395</v>
      </c>
      <c r="M60" s="22" t="s">
        <v>135</v>
      </c>
      <c r="N60" s="39" t="s">
        <v>256</v>
      </c>
      <c r="O60" s="33">
        <v>0</v>
      </c>
      <c r="P60" s="13">
        <v>0</v>
      </c>
      <c r="Q60" s="42">
        <v>0</v>
      </c>
      <c r="R60" s="47"/>
      <c r="S60" s="143">
        <v>68</v>
      </c>
      <c r="T60" s="180">
        <f t="shared" si="0"/>
        <v>0</v>
      </c>
      <c r="U60" s="168">
        <v>0</v>
      </c>
      <c r="V60" s="13">
        <v>0</v>
      </c>
      <c r="W60" s="82">
        <v>0</v>
      </c>
      <c r="X60" s="33">
        <f t="shared" si="1"/>
        <v>0</v>
      </c>
      <c r="Y60" s="56"/>
    </row>
    <row r="61" spans="1:25" s="20" customFormat="1" ht="112.5" customHeight="1">
      <c r="A61" s="141">
        <v>57</v>
      </c>
      <c r="B61" s="133">
        <v>200717600</v>
      </c>
      <c r="C61" s="12" t="s">
        <v>136</v>
      </c>
      <c r="D61" s="12" t="s">
        <v>137</v>
      </c>
      <c r="E61" s="21">
        <v>0</v>
      </c>
      <c r="F61" s="13">
        <v>276971</v>
      </c>
      <c r="G61" s="13">
        <v>313691</v>
      </c>
      <c r="H61" s="13">
        <v>302043</v>
      </c>
      <c r="I61" s="22"/>
      <c r="J61" s="22" t="s">
        <v>410</v>
      </c>
      <c r="K61" s="22">
        <v>1</v>
      </c>
      <c r="L61" s="17" t="s">
        <v>395</v>
      </c>
      <c r="M61" s="22" t="s">
        <v>138</v>
      </c>
      <c r="N61" s="39" t="s">
        <v>328</v>
      </c>
      <c r="O61" s="33">
        <v>0</v>
      </c>
      <c r="P61" s="13">
        <v>0</v>
      </c>
      <c r="Q61" s="42">
        <v>0</v>
      </c>
      <c r="R61" s="47"/>
      <c r="S61" s="143" t="s">
        <v>139</v>
      </c>
      <c r="T61" s="180">
        <f t="shared" si="0"/>
        <v>0</v>
      </c>
      <c r="U61" s="168">
        <v>0</v>
      </c>
      <c r="V61" s="13">
        <v>0</v>
      </c>
      <c r="W61" s="82">
        <v>0</v>
      </c>
      <c r="X61" s="33">
        <f t="shared" si="1"/>
        <v>0</v>
      </c>
      <c r="Y61" s="56"/>
    </row>
    <row r="62" spans="1:25" s="20" customFormat="1" ht="135">
      <c r="A62" s="141">
        <v>58</v>
      </c>
      <c r="B62" s="133">
        <v>200717800</v>
      </c>
      <c r="C62" s="12" t="s">
        <v>436</v>
      </c>
      <c r="D62" s="12" t="s">
        <v>437</v>
      </c>
      <c r="E62" s="21">
        <v>0</v>
      </c>
      <c r="F62" s="13">
        <v>265570</v>
      </c>
      <c r="G62" s="13">
        <v>145830</v>
      </c>
      <c r="H62" s="13">
        <v>154010</v>
      </c>
      <c r="I62" s="22"/>
      <c r="J62" s="22" t="s">
        <v>410</v>
      </c>
      <c r="K62" s="22" t="s">
        <v>438</v>
      </c>
      <c r="L62" s="17" t="s">
        <v>326</v>
      </c>
      <c r="M62" s="22" t="s">
        <v>439</v>
      </c>
      <c r="N62" s="39" t="s">
        <v>282</v>
      </c>
      <c r="O62" s="33">
        <v>0</v>
      </c>
      <c r="P62" s="13">
        <v>0</v>
      </c>
      <c r="Q62" s="42">
        <v>0</v>
      </c>
      <c r="R62" s="47"/>
      <c r="S62" s="143">
        <v>44</v>
      </c>
      <c r="T62" s="180">
        <f t="shared" si="0"/>
        <v>0</v>
      </c>
      <c r="U62" s="168">
        <v>0</v>
      </c>
      <c r="V62" s="13">
        <v>0</v>
      </c>
      <c r="W62" s="82">
        <v>0</v>
      </c>
      <c r="X62" s="33">
        <f t="shared" si="1"/>
        <v>0</v>
      </c>
      <c r="Y62" s="56"/>
    </row>
    <row r="63" spans="1:30" s="20" customFormat="1" ht="195">
      <c r="A63" s="141">
        <v>59</v>
      </c>
      <c r="B63" s="133">
        <v>200722300</v>
      </c>
      <c r="C63" s="12" t="s">
        <v>125</v>
      </c>
      <c r="D63" s="12" t="s">
        <v>420</v>
      </c>
      <c r="E63" s="21">
        <v>0</v>
      </c>
      <c r="F63" s="13">
        <v>400298</v>
      </c>
      <c r="G63" s="13">
        <v>404786</v>
      </c>
      <c r="H63" s="13">
        <v>395429</v>
      </c>
      <c r="I63" s="22" t="s">
        <v>251</v>
      </c>
      <c r="J63" s="22" t="s">
        <v>410</v>
      </c>
      <c r="K63" s="22" t="s">
        <v>416</v>
      </c>
      <c r="L63" s="17" t="s">
        <v>313</v>
      </c>
      <c r="M63" s="22" t="s">
        <v>417</v>
      </c>
      <c r="N63" s="39" t="s">
        <v>328</v>
      </c>
      <c r="O63" s="33">
        <v>0</v>
      </c>
      <c r="P63" s="13">
        <v>0</v>
      </c>
      <c r="Q63" s="42">
        <v>0</v>
      </c>
      <c r="R63" s="44" t="s">
        <v>388</v>
      </c>
      <c r="S63" s="143">
        <v>41</v>
      </c>
      <c r="T63" s="180">
        <f t="shared" si="0"/>
        <v>0</v>
      </c>
      <c r="U63" s="168">
        <v>0</v>
      </c>
      <c r="V63" s="13">
        <v>0</v>
      </c>
      <c r="W63" s="82">
        <v>0</v>
      </c>
      <c r="X63" s="33">
        <f t="shared" si="1"/>
        <v>0</v>
      </c>
      <c r="Y63" s="56"/>
      <c r="Z63" s="19"/>
      <c r="AA63" s="19"/>
      <c r="AB63" s="19"/>
      <c r="AC63" s="19"/>
      <c r="AD63" s="19"/>
    </row>
    <row r="64" spans="1:30" s="20" customFormat="1" ht="105">
      <c r="A64" s="141">
        <v>60</v>
      </c>
      <c r="B64" s="133">
        <v>200725300</v>
      </c>
      <c r="C64" s="12" t="s">
        <v>63</v>
      </c>
      <c r="D64" s="12" t="s">
        <v>64</v>
      </c>
      <c r="E64" s="21">
        <v>0</v>
      </c>
      <c r="F64" s="13">
        <v>505083</v>
      </c>
      <c r="G64" s="13">
        <v>458274</v>
      </c>
      <c r="H64" s="13">
        <v>365394</v>
      </c>
      <c r="I64" s="22" t="s">
        <v>251</v>
      </c>
      <c r="J64" s="22" t="s">
        <v>410</v>
      </c>
      <c r="K64" s="22" t="s">
        <v>411</v>
      </c>
      <c r="L64" s="17" t="s">
        <v>313</v>
      </c>
      <c r="M64" s="22" t="s">
        <v>65</v>
      </c>
      <c r="N64" s="39" t="s">
        <v>260</v>
      </c>
      <c r="O64" s="33">
        <v>0</v>
      </c>
      <c r="P64" s="13">
        <v>0</v>
      </c>
      <c r="Q64" s="42">
        <v>0</v>
      </c>
      <c r="R64" s="44" t="s">
        <v>460</v>
      </c>
      <c r="S64" s="143">
        <v>37</v>
      </c>
      <c r="T64" s="180">
        <f t="shared" si="0"/>
        <v>0</v>
      </c>
      <c r="U64" s="168">
        <v>0</v>
      </c>
      <c r="V64" s="13">
        <v>0</v>
      </c>
      <c r="W64" s="82">
        <v>0</v>
      </c>
      <c r="X64" s="33">
        <f t="shared" si="1"/>
        <v>0</v>
      </c>
      <c r="Y64" s="56"/>
      <c r="Z64" s="19"/>
      <c r="AA64" s="19"/>
      <c r="AB64" s="19"/>
      <c r="AC64" s="19"/>
      <c r="AD64" s="19"/>
    </row>
    <row r="65" spans="1:25" s="20" customFormat="1" ht="150">
      <c r="A65" s="141">
        <v>61</v>
      </c>
      <c r="B65" s="133">
        <v>200725800</v>
      </c>
      <c r="C65" s="12" t="s">
        <v>470</v>
      </c>
      <c r="D65" s="12" t="s">
        <v>471</v>
      </c>
      <c r="E65" s="21">
        <v>0</v>
      </c>
      <c r="F65" s="13">
        <v>938732</v>
      </c>
      <c r="G65" s="13">
        <v>958585</v>
      </c>
      <c r="H65" s="13">
        <v>979035</v>
      </c>
      <c r="I65" s="22"/>
      <c r="J65" s="22" t="s">
        <v>410</v>
      </c>
      <c r="K65" s="22">
        <v>1</v>
      </c>
      <c r="L65" s="17" t="s">
        <v>395</v>
      </c>
      <c r="M65" s="22" t="s">
        <v>472</v>
      </c>
      <c r="N65" s="39" t="s">
        <v>256</v>
      </c>
      <c r="O65" s="33">
        <v>0</v>
      </c>
      <c r="P65" s="13">
        <v>0</v>
      </c>
      <c r="Q65" s="42">
        <v>0</v>
      </c>
      <c r="R65" s="47"/>
      <c r="S65" s="143">
        <v>44</v>
      </c>
      <c r="T65" s="180">
        <f t="shared" si="0"/>
        <v>0</v>
      </c>
      <c r="U65" s="168">
        <v>0</v>
      </c>
      <c r="V65" s="13">
        <v>0</v>
      </c>
      <c r="W65" s="82">
        <v>0</v>
      </c>
      <c r="X65" s="33">
        <f t="shared" si="1"/>
        <v>0</v>
      </c>
      <c r="Y65" s="56"/>
    </row>
    <row r="66" spans="1:25" s="20" customFormat="1" ht="135">
      <c r="A66" s="141">
        <v>62</v>
      </c>
      <c r="B66" s="133">
        <v>200726700</v>
      </c>
      <c r="C66" s="12" t="s">
        <v>478</v>
      </c>
      <c r="D66" s="12" t="s">
        <v>386</v>
      </c>
      <c r="E66" s="21">
        <v>0</v>
      </c>
      <c r="F66" s="13">
        <v>835391</v>
      </c>
      <c r="G66" s="13">
        <v>1076591</v>
      </c>
      <c r="H66" s="13">
        <v>1076591</v>
      </c>
      <c r="I66" s="22"/>
      <c r="J66" s="22" t="s">
        <v>410</v>
      </c>
      <c r="K66" s="22" t="s">
        <v>479</v>
      </c>
      <c r="L66" s="17" t="s">
        <v>395</v>
      </c>
      <c r="M66" s="22" t="s">
        <v>421</v>
      </c>
      <c r="N66" s="39" t="s">
        <v>328</v>
      </c>
      <c r="O66" s="33">
        <v>0</v>
      </c>
      <c r="P66" s="13">
        <v>0</v>
      </c>
      <c r="Q66" s="42">
        <v>0</v>
      </c>
      <c r="R66" s="47"/>
      <c r="S66" s="143">
        <v>44</v>
      </c>
      <c r="T66" s="180">
        <f t="shared" si="0"/>
        <v>0</v>
      </c>
      <c r="U66" s="168">
        <v>0</v>
      </c>
      <c r="V66" s="13">
        <v>0</v>
      </c>
      <c r="W66" s="82">
        <v>0</v>
      </c>
      <c r="X66" s="33">
        <f t="shared" si="1"/>
        <v>0</v>
      </c>
      <c r="Y66" s="56"/>
    </row>
    <row r="67" spans="1:30" s="20" customFormat="1" ht="84.75" customHeight="1">
      <c r="A67" s="141">
        <v>63</v>
      </c>
      <c r="B67" s="133">
        <v>200728100</v>
      </c>
      <c r="C67" s="12" t="s">
        <v>461</v>
      </c>
      <c r="D67" s="12" t="s">
        <v>309</v>
      </c>
      <c r="E67" s="21">
        <v>0</v>
      </c>
      <c r="F67" s="13">
        <v>512000</v>
      </c>
      <c r="G67" s="13">
        <v>334000</v>
      </c>
      <c r="H67" s="13">
        <v>364000</v>
      </c>
      <c r="I67" s="22" t="s">
        <v>251</v>
      </c>
      <c r="J67" s="22" t="s">
        <v>410</v>
      </c>
      <c r="K67" s="22" t="s">
        <v>411</v>
      </c>
      <c r="L67" s="17" t="s">
        <v>313</v>
      </c>
      <c r="M67" s="22" t="s">
        <v>462</v>
      </c>
      <c r="N67" s="39" t="s">
        <v>328</v>
      </c>
      <c r="O67" s="33">
        <v>0</v>
      </c>
      <c r="P67" s="13">
        <v>0</v>
      </c>
      <c r="Q67" s="42">
        <v>0</v>
      </c>
      <c r="R67" s="44" t="s">
        <v>124</v>
      </c>
      <c r="S67" s="143">
        <v>38</v>
      </c>
      <c r="T67" s="180">
        <f t="shared" si="0"/>
        <v>0</v>
      </c>
      <c r="U67" s="168">
        <v>0</v>
      </c>
      <c r="V67" s="13">
        <v>0</v>
      </c>
      <c r="W67" s="82">
        <v>0</v>
      </c>
      <c r="X67" s="33">
        <f t="shared" si="1"/>
        <v>0</v>
      </c>
      <c r="Y67" s="56"/>
      <c r="Z67" s="19"/>
      <c r="AA67" s="19"/>
      <c r="AB67" s="19"/>
      <c r="AC67" s="19"/>
      <c r="AD67" s="19"/>
    </row>
    <row r="68" spans="1:25" s="20" customFormat="1" ht="135">
      <c r="A68" s="141">
        <v>64</v>
      </c>
      <c r="B68" s="133">
        <v>200735300</v>
      </c>
      <c r="C68" s="12" t="s">
        <v>473</v>
      </c>
      <c r="D68" s="12" t="s">
        <v>289</v>
      </c>
      <c r="E68" s="21">
        <v>0</v>
      </c>
      <c r="F68" s="13">
        <v>155531</v>
      </c>
      <c r="G68" s="13">
        <v>145380</v>
      </c>
      <c r="H68" s="13">
        <v>145380</v>
      </c>
      <c r="I68" s="22"/>
      <c r="J68" s="22" t="s">
        <v>410</v>
      </c>
      <c r="K68" s="22">
        <v>1</v>
      </c>
      <c r="L68" s="17" t="s">
        <v>395</v>
      </c>
      <c r="M68" s="22" t="s">
        <v>474</v>
      </c>
      <c r="N68" s="39" t="s">
        <v>256</v>
      </c>
      <c r="O68" s="33">
        <v>0</v>
      </c>
      <c r="P68" s="13">
        <v>0</v>
      </c>
      <c r="Q68" s="42">
        <v>0</v>
      </c>
      <c r="R68" s="47"/>
      <c r="S68" s="143">
        <v>38</v>
      </c>
      <c r="T68" s="180">
        <f t="shared" si="0"/>
        <v>0</v>
      </c>
      <c r="U68" s="168">
        <v>0</v>
      </c>
      <c r="V68" s="13">
        <v>0</v>
      </c>
      <c r="W68" s="82">
        <v>0</v>
      </c>
      <c r="X68" s="33">
        <f t="shared" si="1"/>
        <v>0</v>
      </c>
      <c r="Y68" s="56"/>
    </row>
    <row r="69" spans="1:30" s="151" customFormat="1" ht="34.5" customHeight="1">
      <c r="A69" s="145">
        <v>65</v>
      </c>
      <c r="B69" s="146"/>
      <c r="C69" s="11" t="s">
        <v>468</v>
      </c>
      <c r="D69" s="11" t="s">
        <v>468</v>
      </c>
      <c r="E69" s="10"/>
      <c r="F69" s="152">
        <f>SUM(F59:F68)</f>
        <v>4239062</v>
      </c>
      <c r="G69" s="152">
        <f>SUM(G59:G68)</f>
        <v>4159637</v>
      </c>
      <c r="H69" s="152">
        <f>SUM(H59:H68)</f>
        <v>4116491</v>
      </c>
      <c r="I69" s="111"/>
      <c r="J69" s="111"/>
      <c r="K69" s="111"/>
      <c r="L69" s="9"/>
      <c r="M69" s="111"/>
      <c r="N69" s="147"/>
      <c r="O69" s="34">
        <f>SUM(O59:O68)</f>
        <v>0</v>
      </c>
      <c r="P69" s="18">
        <f>SUM(P59:P68)</f>
        <v>0</v>
      </c>
      <c r="Q69" s="46">
        <f>SUM(Q59:Q68)</f>
        <v>0</v>
      </c>
      <c r="R69" s="148"/>
      <c r="S69" s="161"/>
      <c r="T69" s="181">
        <f t="shared" si="0"/>
        <v>0</v>
      </c>
      <c r="U69" s="169">
        <f>SUM(U59:U68)</f>
        <v>0</v>
      </c>
      <c r="V69" s="18">
        <f>SUM(V59:V68)</f>
        <v>0</v>
      </c>
      <c r="W69" s="18">
        <f>SUM(W59:W68)</f>
        <v>0</v>
      </c>
      <c r="X69" s="18">
        <f>SUM(X59:X68)</f>
        <v>0</v>
      </c>
      <c r="Y69" s="149"/>
      <c r="Z69" s="150"/>
      <c r="AA69" s="150"/>
      <c r="AB69" s="150"/>
      <c r="AC69" s="150"/>
      <c r="AD69" s="150"/>
    </row>
    <row r="70" spans="1:25" s="5" customFormat="1" ht="39" customHeight="1">
      <c r="A70" s="141">
        <v>66</v>
      </c>
      <c r="B70" s="135" t="s">
        <v>91</v>
      </c>
      <c r="C70" s="90"/>
      <c r="D70" s="90"/>
      <c r="E70" s="90"/>
      <c r="F70" s="90"/>
      <c r="G70" s="90"/>
      <c r="H70" s="90"/>
      <c r="I70" s="90"/>
      <c r="J70" s="90"/>
      <c r="K70" s="90"/>
      <c r="L70" s="90"/>
      <c r="M70" s="90"/>
      <c r="N70" s="90"/>
      <c r="O70" s="90"/>
      <c r="P70" s="90"/>
      <c r="Q70" s="90"/>
      <c r="R70" s="90"/>
      <c r="S70" s="90"/>
      <c r="T70" s="180"/>
      <c r="U70" s="91"/>
      <c r="V70" s="91"/>
      <c r="W70" s="91"/>
      <c r="X70" s="33"/>
      <c r="Y70" s="92"/>
    </row>
    <row r="71" spans="1:25" s="24" customFormat="1" ht="44.25" customHeight="1">
      <c r="A71" s="141">
        <v>67</v>
      </c>
      <c r="B71" s="132" t="s">
        <v>464</v>
      </c>
      <c r="C71" s="60"/>
      <c r="D71" s="60"/>
      <c r="E71" s="60"/>
      <c r="F71" s="60"/>
      <c r="G71" s="60"/>
      <c r="H71" s="60"/>
      <c r="I71" s="60"/>
      <c r="J71" s="60"/>
      <c r="K71" s="60"/>
      <c r="L71" s="60"/>
      <c r="M71" s="60"/>
      <c r="N71" s="65"/>
      <c r="O71" s="66"/>
      <c r="P71" s="60"/>
      <c r="Q71" s="65"/>
      <c r="R71" s="72"/>
      <c r="S71" s="159"/>
      <c r="T71" s="180"/>
      <c r="U71" s="171"/>
      <c r="V71" s="57"/>
      <c r="W71" s="85"/>
      <c r="X71" s="33"/>
      <c r="Y71" s="57"/>
    </row>
    <row r="72" spans="1:220" s="101" customFormat="1" ht="120">
      <c r="A72" s="141">
        <v>68</v>
      </c>
      <c r="B72" s="133">
        <v>198331900</v>
      </c>
      <c r="C72" s="21" t="s">
        <v>451</v>
      </c>
      <c r="D72" s="21" t="s">
        <v>103</v>
      </c>
      <c r="E72" s="21">
        <v>800000</v>
      </c>
      <c r="F72" s="96">
        <v>768685</v>
      </c>
      <c r="G72" s="96">
        <v>1357243</v>
      </c>
      <c r="H72" s="96">
        <v>1596791</v>
      </c>
      <c r="I72" s="21" t="s">
        <v>251</v>
      </c>
      <c r="J72" s="21" t="s">
        <v>93</v>
      </c>
      <c r="K72" s="21">
        <v>12</v>
      </c>
      <c r="L72" s="97" t="s">
        <v>254</v>
      </c>
      <c r="M72" s="21" t="s">
        <v>452</v>
      </c>
      <c r="N72" s="98" t="s">
        <v>282</v>
      </c>
      <c r="O72" s="33">
        <f>866600*1.05</f>
        <v>909930</v>
      </c>
      <c r="P72" s="13">
        <f>866600*1.05+240000</f>
        <v>1149930</v>
      </c>
      <c r="Q72" s="42">
        <f>866600*1.05</f>
        <v>909930</v>
      </c>
      <c r="R72" s="99" t="s">
        <v>458</v>
      </c>
      <c r="S72" s="144">
        <v>60</v>
      </c>
      <c r="T72" s="180">
        <f aca="true" t="shared" si="2" ref="T72:T133">SUM(O72:Q72)</f>
        <v>2969790</v>
      </c>
      <c r="U72" s="168">
        <f>866600*1.05</f>
        <v>909930</v>
      </c>
      <c r="V72" s="13">
        <f>866600*1.05+240000</f>
        <v>1149930</v>
      </c>
      <c r="W72" s="42">
        <f>866600*1.05</f>
        <v>909930</v>
      </c>
      <c r="X72" s="33">
        <f aca="true" t="shared" si="3" ref="X72:X134">SUM(U72:W72)</f>
        <v>2969790</v>
      </c>
      <c r="Y72" s="54"/>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102"/>
      <c r="FL72" s="102"/>
      <c r="FM72" s="102"/>
      <c r="FN72" s="102"/>
      <c r="FO72" s="102"/>
      <c r="FP72" s="102"/>
      <c r="FQ72" s="102"/>
      <c r="FR72" s="102"/>
      <c r="FS72" s="102"/>
      <c r="FT72" s="102"/>
      <c r="FU72" s="102"/>
      <c r="FV72" s="102"/>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row>
    <row r="73" spans="1:30" s="101" customFormat="1" ht="75.75" customHeight="1">
      <c r="A73" s="141">
        <v>69</v>
      </c>
      <c r="B73" s="133">
        <v>198909600</v>
      </c>
      <c r="C73" s="21" t="s">
        <v>204</v>
      </c>
      <c r="D73" s="21" t="s">
        <v>330</v>
      </c>
      <c r="E73" s="21">
        <v>460500</v>
      </c>
      <c r="F73" s="96">
        <v>513210</v>
      </c>
      <c r="G73" s="96">
        <v>527980</v>
      </c>
      <c r="H73" s="96">
        <v>543280</v>
      </c>
      <c r="I73" s="21" t="s">
        <v>251</v>
      </c>
      <c r="J73" s="21" t="s">
        <v>93</v>
      </c>
      <c r="K73" s="21">
        <v>1</v>
      </c>
      <c r="L73" s="97" t="s">
        <v>313</v>
      </c>
      <c r="M73" s="21" t="s">
        <v>150</v>
      </c>
      <c r="N73" s="103" t="s">
        <v>282</v>
      </c>
      <c r="O73" s="33">
        <f>460500*1.05</f>
        <v>483525</v>
      </c>
      <c r="P73" s="13">
        <f>460500*1.05</f>
        <v>483525</v>
      </c>
      <c r="Q73" s="42">
        <f>460500*1.05</f>
        <v>483525</v>
      </c>
      <c r="R73" s="104" t="s">
        <v>151</v>
      </c>
      <c r="S73" s="144">
        <v>48</v>
      </c>
      <c r="T73" s="180">
        <f t="shared" si="2"/>
        <v>1450575</v>
      </c>
      <c r="U73" s="168">
        <f>460500*1.05</f>
        <v>483525</v>
      </c>
      <c r="V73" s="13">
        <f>460500*1.05</f>
        <v>483525</v>
      </c>
      <c r="W73" s="42">
        <f>460500*1.05</f>
        <v>483525</v>
      </c>
      <c r="X73" s="33">
        <f t="shared" si="3"/>
        <v>1450575</v>
      </c>
      <c r="Y73" s="54"/>
      <c r="Z73" s="105"/>
      <c r="AA73" s="105"/>
      <c r="AB73" s="105"/>
      <c r="AC73" s="105"/>
      <c r="AD73" s="105"/>
    </row>
    <row r="74" spans="1:30" s="101" customFormat="1" ht="120">
      <c r="A74" s="141">
        <v>70</v>
      </c>
      <c r="B74" s="133">
        <v>199102900</v>
      </c>
      <c r="C74" s="21" t="s">
        <v>92</v>
      </c>
      <c r="D74" s="21" t="s">
        <v>420</v>
      </c>
      <c r="E74" s="21">
        <v>356375</v>
      </c>
      <c r="F74" s="96">
        <v>499731</v>
      </c>
      <c r="G74" s="96">
        <v>499731</v>
      </c>
      <c r="H74" s="96">
        <v>499731</v>
      </c>
      <c r="I74" s="21" t="s">
        <v>251</v>
      </c>
      <c r="J74" s="21" t="s">
        <v>93</v>
      </c>
      <c r="K74" s="21">
        <v>2</v>
      </c>
      <c r="L74" s="97" t="s">
        <v>254</v>
      </c>
      <c r="M74" s="21" t="s">
        <v>94</v>
      </c>
      <c r="N74" s="103" t="s">
        <v>282</v>
      </c>
      <c r="O74" s="33">
        <f>356375+100000</f>
        <v>456375</v>
      </c>
      <c r="P74" s="13">
        <f>356375+100000</f>
        <v>456375</v>
      </c>
      <c r="Q74" s="42">
        <f>356375+100000</f>
        <v>456375</v>
      </c>
      <c r="R74" s="104" t="s">
        <v>95</v>
      </c>
      <c r="S74" s="144">
        <v>51</v>
      </c>
      <c r="T74" s="180">
        <f t="shared" si="2"/>
        <v>1369125</v>
      </c>
      <c r="U74" s="168">
        <f>356375+100000</f>
        <v>456375</v>
      </c>
      <c r="V74" s="13">
        <f>356375+100000</f>
        <v>456375</v>
      </c>
      <c r="W74" s="42">
        <f>356375+100000</f>
        <v>456375</v>
      </c>
      <c r="X74" s="33">
        <f t="shared" si="3"/>
        <v>1369125</v>
      </c>
      <c r="Y74" s="54"/>
      <c r="Z74" s="105"/>
      <c r="AA74" s="105"/>
      <c r="AB74" s="105"/>
      <c r="AC74" s="105"/>
      <c r="AD74" s="105"/>
    </row>
    <row r="75" spans="1:30" s="101" customFormat="1" ht="123.75" customHeight="1">
      <c r="A75" s="141">
        <v>71</v>
      </c>
      <c r="B75" s="133">
        <v>199801400</v>
      </c>
      <c r="C75" s="21" t="s">
        <v>110</v>
      </c>
      <c r="D75" s="21" t="s">
        <v>103</v>
      </c>
      <c r="E75" s="21">
        <v>1820600</v>
      </c>
      <c r="F75" s="96">
        <v>2499879</v>
      </c>
      <c r="G75" s="96">
        <v>2578533</v>
      </c>
      <c r="H75" s="96">
        <v>2655894</v>
      </c>
      <c r="I75" s="21" t="s">
        <v>251</v>
      </c>
      <c r="J75" s="21" t="s">
        <v>93</v>
      </c>
      <c r="K75" s="21">
        <v>5</v>
      </c>
      <c r="L75" s="97" t="s">
        <v>313</v>
      </c>
      <c r="M75" s="21" t="s">
        <v>453</v>
      </c>
      <c r="N75" s="103" t="s">
        <v>260</v>
      </c>
      <c r="O75" s="33">
        <f>1820600+350000</f>
        <v>2170600</v>
      </c>
      <c r="P75" s="13">
        <f>1820600+350000</f>
        <v>2170600</v>
      </c>
      <c r="Q75" s="42">
        <f>1820600+350000</f>
        <v>2170600</v>
      </c>
      <c r="R75" s="104" t="s">
        <v>454</v>
      </c>
      <c r="S75" s="144" t="s">
        <v>455</v>
      </c>
      <c r="T75" s="180">
        <f t="shared" si="2"/>
        <v>6511800</v>
      </c>
      <c r="U75" s="168">
        <f>1820600+350000</f>
        <v>2170600</v>
      </c>
      <c r="V75" s="13">
        <f>1820600+350000</f>
        <v>2170600</v>
      </c>
      <c r="W75" s="42">
        <f>1820600+350000</f>
        <v>2170600</v>
      </c>
      <c r="X75" s="33">
        <f t="shared" si="3"/>
        <v>6511800</v>
      </c>
      <c r="Y75" s="54"/>
      <c r="Z75" s="105"/>
      <c r="AA75" s="105"/>
      <c r="AB75" s="105"/>
      <c r="AC75" s="105"/>
      <c r="AD75" s="105"/>
    </row>
    <row r="76" spans="1:30" s="101" customFormat="1" ht="90">
      <c r="A76" s="141">
        <v>72</v>
      </c>
      <c r="B76" s="133">
        <v>199902000</v>
      </c>
      <c r="C76" s="21" t="s">
        <v>264</v>
      </c>
      <c r="D76" s="21" t="s">
        <v>265</v>
      </c>
      <c r="E76" s="21">
        <v>100000</v>
      </c>
      <c r="F76" s="96">
        <v>88154</v>
      </c>
      <c r="G76" s="96">
        <v>92485</v>
      </c>
      <c r="H76" s="96">
        <v>97035</v>
      </c>
      <c r="I76" s="21" t="s">
        <v>251</v>
      </c>
      <c r="J76" s="21" t="s">
        <v>93</v>
      </c>
      <c r="K76" s="21">
        <v>12</v>
      </c>
      <c r="L76" s="97" t="s">
        <v>313</v>
      </c>
      <c r="M76" s="21" t="s">
        <v>266</v>
      </c>
      <c r="N76" s="103" t="s">
        <v>260</v>
      </c>
      <c r="O76" s="33">
        <v>88154</v>
      </c>
      <c r="P76" s="13">
        <v>92485</v>
      </c>
      <c r="Q76" s="42">
        <v>97035</v>
      </c>
      <c r="R76" s="104"/>
      <c r="S76" s="144">
        <v>61</v>
      </c>
      <c r="T76" s="180">
        <f t="shared" si="2"/>
        <v>277674</v>
      </c>
      <c r="U76" s="168">
        <v>88154</v>
      </c>
      <c r="V76" s="13">
        <v>92485</v>
      </c>
      <c r="W76" s="42">
        <v>97035</v>
      </c>
      <c r="X76" s="33">
        <f t="shared" si="3"/>
        <v>277674</v>
      </c>
      <c r="Y76" s="54"/>
      <c r="Z76" s="105"/>
      <c r="AA76" s="105"/>
      <c r="AB76" s="105"/>
      <c r="AC76" s="105"/>
      <c r="AD76" s="105"/>
    </row>
    <row r="77" spans="1:30" s="101" customFormat="1" ht="68.25" customHeight="1">
      <c r="A77" s="141">
        <v>73</v>
      </c>
      <c r="B77" s="133">
        <v>200100300</v>
      </c>
      <c r="C77" s="21" t="s">
        <v>459</v>
      </c>
      <c r="D77" s="21" t="s">
        <v>250</v>
      </c>
      <c r="E77" s="21">
        <v>200000</v>
      </c>
      <c r="F77" s="96">
        <v>245491</v>
      </c>
      <c r="G77" s="96">
        <v>184235</v>
      </c>
      <c r="H77" s="96">
        <v>134742</v>
      </c>
      <c r="I77" s="21" t="s">
        <v>251</v>
      </c>
      <c r="J77" s="21" t="s">
        <v>93</v>
      </c>
      <c r="K77" s="21">
        <v>12</v>
      </c>
      <c r="L77" s="97" t="s">
        <v>254</v>
      </c>
      <c r="M77" s="21" t="s">
        <v>259</v>
      </c>
      <c r="N77" s="103" t="s">
        <v>282</v>
      </c>
      <c r="O77" s="33">
        <v>245491</v>
      </c>
      <c r="P77" s="13">
        <v>184235</v>
      </c>
      <c r="Q77" s="42">
        <v>134742</v>
      </c>
      <c r="R77" s="104" t="s">
        <v>121</v>
      </c>
      <c r="S77" s="144">
        <v>61</v>
      </c>
      <c r="T77" s="180">
        <f t="shared" si="2"/>
        <v>564468</v>
      </c>
      <c r="U77" s="168">
        <v>245491</v>
      </c>
      <c r="V77" s="13">
        <v>184235</v>
      </c>
      <c r="W77" s="42">
        <v>134742</v>
      </c>
      <c r="X77" s="33">
        <f t="shared" si="3"/>
        <v>564468</v>
      </c>
      <c r="Y77" s="54"/>
      <c r="Z77" s="105"/>
      <c r="AA77" s="105"/>
      <c r="AB77" s="105"/>
      <c r="AC77" s="105"/>
      <c r="AD77" s="105"/>
    </row>
    <row r="78" spans="1:30" s="101" customFormat="1" ht="132.75" customHeight="1">
      <c r="A78" s="141">
        <v>74</v>
      </c>
      <c r="B78" s="133">
        <v>200203000</v>
      </c>
      <c r="C78" s="21" t="s">
        <v>152</v>
      </c>
      <c r="D78" s="21" t="s">
        <v>137</v>
      </c>
      <c r="E78" s="21">
        <v>177000</v>
      </c>
      <c r="F78" s="96">
        <v>304726</v>
      </c>
      <c r="G78" s="96">
        <v>319563</v>
      </c>
      <c r="H78" s="96">
        <v>335711</v>
      </c>
      <c r="I78" s="21" t="s">
        <v>251</v>
      </c>
      <c r="J78" s="21" t="s">
        <v>93</v>
      </c>
      <c r="K78" s="21">
        <v>1</v>
      </c>
      <c r="L78" s="97" t="s">
        <v>313</v>
      </c>
      <c r="M78" s="21" t="s">
        <v>153</v>
      </c>
      <c r="N78" s="103" t="s">
        <v>282</v>
      </c>
      <c r="O78" s="33">
        <f>260000*1.05</f>
        <v>273000</v>
      </c>
      <c r="P78" s="13">
        <f>260000*1.05</f>
        <v>273000</v>
      </c>
      <c r="Q78" s="42">
        <f>260000*1.05</f>
        <v>273000</v>
      </c>
      <c r="R78" s="104" t="s">
        <v>154</v>
      </c>
      <c r="S78" s="144">
        <v>49</v>
      </c>
      <c r="T78" s="180">
        <f t="shared" si="2"/>
        <v>819000</v>
      </c>
      <c r="U78" s="168">
        <v>176333</v>
      </c>
      <c r="V78" s="13">
        <v>176333</v>
      </c>
      <c r="W78" s="82">
        <v>176334</v>
      </c>
      <c r="X78" s="33">
        <f t="shared" si="3"/>
        <v>529000</v>
      </c>
      <c r="Y78" s="100" t="s">
        <v>205</v>
      </c>
      <c r="Z78" s="105"/>
      <c r="AA78" s="105"/>
      <c r="AB78" s="105"/>
      <c r="AC78" s="105"/>
      <c r="AD78" s="105"/>
    </row>
    <row r="79" spans="1:30" s="101" customFormat="1" ht="78" customHeight="1">
      <c r="A79" s="141">
        <v>75</v>
      </c>
      <c r="B79" s="133">
        <v>200203100</v>
      </c>
      <c r="C79" s="21" t="s">
        <v>155</v>
      </c>
      <c r="D79" s="21" t="s">
        <v>103</v>
      </c>
      <c r="E79" s="21">
        <v>337000</v>
      </c>
      <c r="F79" s="96">
        <v>355378</v>
      </c>
      <c r="G79" s="96">
        <v>373601</v>
      </c>
      <c r="H79" s="96">
        <v>392693</v>
      </c>
      <c r="I79" s="21" t="s">
        <v>251</v>
      </c>
      <c r="J79" s="21" t="s">
        <v>93</v>
      </c>
      <c r="K79" s="21">
        <v>1</v>
      </c>
      <c r="L79" s="97" t="s">
        <v>313</v>
      </c>
      <c r="M79" s="21" t="s">
        <v>156</v>
      </c>
      <c r="N79" s="103" t="s">
        <v>260</v>
      </c>
      <c r="O79" s="33">
        <f>337000*1.05</f>
        <v>353850</v>
      </c>
      <c r="P79" s="13">
        <f>337000*1.05</f>
        <v>353850</v>
      </c>
      <c r="Q79" s="42">
        <f>337000*1.05</f>
        <v>353850</v>
      </c>
      <c r="R79" s="104" t="s">
        <v>157</v>
      </c>
      <c r="S79" s="144" t="s">
        <v>158</v>
      </c>
      <c r="T79" s="180">
        <f t="shared" si="2"/>
        <v>1061550</v>
      </c>
      <c r="U79" s="168">
        <f>337000*1.05</f>
        <v>353850</v>
      </c>
      <c r="V79" s="13">
        <f>337000*1.05</f>
        <v>353850</v>
      </c>
      <c r="W79" s="42">
        <f>337000*1.05</f>
        <v>353850</v>
      </c>
      <c r="X79" s="33">
        <f t="shared" si="3"/>
        <v>1061550</v>
      </c>
      <c r="Y79" s="54"/>
      <c r="Z79" s="105"/>
      <c r="AA79" s="105"/>
      <c r="AB79" s="105"/>
      <c r="AC79" s="105"/>
      <c r="AD79" s="105"/>
    </row>
    <row r="80" spans="1:30" s="101" customFormat="1" ht="153.75" customHeight="1">
      <c r="A80" s="141">
        <v>76</v>
      </c>
      <c r="B80" s="133">
        <v>200203200</v>
      </c>
      <c r="C80" s="21" t="s">
        <v>96</v>
      </c>
      <c r="D80" s="21" t="s">
        <v>390</v>
      </c>
      <c r="E80" s="21">
        <v>131000</v>
      </c>
      <c r="F80" s="96">
        <v>4416192</v>
      </c>
      <c r="G80" s="96">
        <v>3991426</v>
      </c>
      <c r="H80" s="96">
        <v>4094349</v>
      </c>
      <c r="I80" s="21" t="s">
        <v>251</v>
      </c>
      <c r="J80" s="21" t="s">
        <v>93</v>
      </c>
      <c r="K80" s="21">
        <v>2</v>
      </c>
      <c r="L80" s="97" t="s">
        <v>254</v>
      </c>
      <c r="M80" s="21" t="s">
        <v>97</v>
      </c>
      <c r="N80" s="103" t="s">
        <v>282</v>
      </c>
      <c r="O80" s="33">
        <v>750000</v>
      </c>
      <c r="P80" s="13">
        <v>750000</v>
      </c>
      <c r="Q80" s="42">
        <v>750000</v>
      </c>
      <c r="R80" s="104" t="s">
        <v>98</v>
      </c>
      <c r="S80" s="144">
        <v>51</v>
      </c>
      <c r="T80" s="180">
        <f t="shared" si="2"/>
        <v>2250000</v>
      </c>
      <c r="U80" s="168">
        <v>1000000</v>
      </c>
      <c r="V80" s="13">
        <v>1000000</v>
      </c>
      <c r="W80" s="82">
        <v>1000000</v>
      </c>
      <c r="X80" s="33">
        <f t="shared" si="3"/>
        <v>3000000</v>
      </c>
      <c r="Y80" s="100" t="s">
        <v>206</v>
      </c>
      <c r="Z80" s="105"/>
      <c r="AA80" s="105"/>
      <c r="AB80" s="105"/>
      <c r="AC80" s="105"/>
      <c r="AD80" s="105"/>
    </row>
    <row r="81" spans="1:30" s="101" customFormat="1" ht="127.5" customHeight="1">
      <c r="A81" s="141">
        <v>77</v>
      </c>
      <c r="B81" s="133">
        <v>200304100</v>
      </c>
      <c r="C81" s="21" t="s">
        <v>99</v>
      </c>
      <c r="D81" s="21" t="s">
        <v>330</v>
      </c>
      <c r="E81" s="21">
        <v>1200000</v>
      </c>
      <c r="F81" s="96">
        <v>1328500</v>
      </c>
      <c r="G81" s="96">
        <v>1346306</v>
      </c>
      <c r="H81" s="96">
        <v>1364645</v>
      </c>
      <c r="I81" s="21" t="s">
        <v>251</v>
      </c>
      <c r="J81" s="21" t="s">
        <v>93</v>
      </c>
      <c r="K81" s="21">
        <v>2</v>
      </c>
      <c r="L81" s="97" t="s">
        <v>254</v>
      </c>
      <c r="M81" s="21" t="s">
        <v>100</v>
      </c>
      <c r="N81" s="103" t="s">
        <v>282</v>
      </c>
      <c r="O81" s="33">
        <v>1328500</v>
      </c>
      <c r="P81" s="13">
        <v>1346306</v>
      </c>
      <c r="Q81" s="42">
        <v>1364645</v>
      </c>
      <c r="R81" s="104" t="s">
        <v>101</v>
      </c>
      <c r="S81" s="144">
        <v>52</v>
      </c>
      <c r="T81" s="180">
        <f t="shared" si="2"/>
        <v>4039451</v>
      </c>
      <c r="U81" s="168">
        <v>979817</v>
      </c>
      <c r="V81" s="13">
        <v>979817</v>
      </c>
      <c r="W81" s="13">
        <v>979817</v>
      </c>
      <c r="X81" s="33">
        <f t="shared" si="3"/>
        <v>2939451</v>
      </c>
      <c r="Y81" s="100" t="s">
        <v>142</v>
      </c>
      <c r="Z81" s="105"/>
      <c r="AA81" s="105"/>
      <c r="AB81" s="105"/>
      <c r="AC81" s="105"/>
      <c r="AD81" s="105"/>
    </row>
    <row r="82" spans="1:30" s="101" customFormat="1" ht="75.75" customHeight="1">
      <c r="A82" s="141">
        <v>78</v>
      </c>
      <c r="B82" s="133">
        <v>200305000</v>
      </c>
      <c r="C82" s="21" t="s">
        <v>159</v>
      </c>
      <c r="D82" s="21" t="s">
        <v>9</v>
      </c>
      <c r="E82" s="21">
        <v>254184</v>
      </c>
      <c r="F82" s="96">
        <v>320447</v>
      </c>
      <c r="G82" s="96">
        <v>259894</v>
      </c>
      <c r="H82" s="96">
        <v>259978</v>
      </c>
      <c r="I82" s="21" t="s">
        <v>251</v>
      </c>
      <c r="J82" s="21" t="s">
        <v>93</v>
      </c>
      <c r="K82" s="21">
        <v>1</v>
      </c>
      <c r="L82" s="97" t="s">
        <v>313</v>
      </c>
      <c r="M82" s="21" t="s">
        <v>485</v>
      </c>
      <c r="N82" s="103" t="s">
        <v>282</v>
      </c>
      <c r="O82" s="33">
        <v>320447</v>
      </c>
      <c r="P82" s="13">
        <v>259894</v>
      </c>
      <c r="Q82" s="42">
        <v>259978</v>
      </c>
      <c r="R82" s="104" t="s">
        <v>486</v>
      </c>
      <c r="S82" s="144">
        <v>49</v>
      </c>
      <c r="T82" s="180">
        <f t="shared" si="2"/>
        <v>840319</v>
      </c>
      <c r="U82" s="168">
        <v>320447</v>
      </c>
      <c r="V82" s="13">
        <v>259894</v>
      </c>
      <c r="W82" s="42">
        <v>259978</v>
      </c>
      <c r="X82" s="33">
        <f t="shared" si="3"/>
        <v>840319</v>
      </c>
      <c r="Y82" s="54"/>
      <c r="Z82" s="105"/>
      <c r="AA82" s="105"/>
      <c r="AB82" s="105"/>
      <c r="AC82" s="105"/>
      <c r="AD82" s="105"/>
    </row>
    <row r="83" spans="1:30" s="101" customFormat="1" ht="56.25" customHeight="1">
      <c r="A83" s="141">
        <v>79</v>
      </c>
      <c r="B83" s="133">
        <v>200305400</v>
      </c>
      <c r="C83" s="21" t="s">
        <v>487</v>
      </c>
      <c r="D83" s="21" t="s">
        <v>488</v>
      </c>
      <c r="E83" s="21">
        <v>277000</v>
      </c>
      <c r="F83" s="96">
        <v>339575</v>
      </c>
      <c r="G83" s="96">
        <v>353157</v>
      </c>
      <c r="H83" s="96">
        <v>371558</v>
      </c>
      <c r="I83" s="21" t="s">
        <v>251</v>
      </c>
      <c r="J83" s="21" t="s">
        <v>93</v>
      </c>
      <c r="K83" s="21">
        <v>1</v>
      </c>
      <c r="L83" s="97" t="s">
        <v>313</v>
      </c>
      <c r="M83" s="21" t="s">
        <v>104</v>
      </c>
      <c r="N83" s="103" t="s">
        <v>256</v>
      </c>
      <c r="O83" s="33">
        <f>277000*1.05</f>
        <v>290850</v>
      </c>
      <c r="P83" s="13">
        <f>277000*1.05</f>
        <v>290850</v>
      </c>
      <c r="Q83" s="42">
        <f>277000*1.05</f>
        <v>290850</v>
      </c>
      <c r="R83" s="104" t="s">
        <v>157</v>
      </c>
      <c r="S83" s="144">
        <v>49</v>
      </c>
      <c r="T83" s="180">
        <f t="shared" si="2"/>
        <v>872550</v>
      </c>
      <c r="U83" s="168">
        <f>277000*1.05</f>
        <v>290850</v>
      </c>
      <c r="V83" s="13">
        <f>277000*1.05</f>
        <v>290850</v>
      </c>
      <c r="W83" s="42">
        <f>277000*1.05</f>
        <v>290850</v>
      </c>
      <c r="X83" s="33">
        <f t="shared" si="3"/>
        <v>872550</v>
      </c>
      <c r="Y83" s="54"/>
      <c r="Z83" s="105"/>
      <c r="AA83" s="105"/>
      <c r="AB83" s="105"/>
      <c r="AC83" s="105"/>
      <c r="AD83" s="105"/>
    </row>
    <row r="84" spans="1:30" s="101" customFormat="1" ht="120">
      <c r="A84" s="141">
        <v>80</v>
      </c>
      <c r="B84" s="133">
        <v>200306000</v>
      </c>
      <c r="C84" s="21" t="s">
        <v>105</v>
      </c>
      <c r="D84" s="21" t="s">
        <v>309</v>
      </c>
      <c r="E84" s="21">
        <v>140000</v>
      </c>
      <c r="F84" s="106">
        <v>28979</v>
      </c>
      <c r="G84" s="96">
        <v>0</v>
      </c>
      <c r="H84" s="96">
        <v>0</v>
      </c>
      <c r="I84" s="21" t="s">
        <v>251</v>
      </c>
      <c r="J84" s="21" t="s">
        <v>93</v>
      </c>
      <c r="K84" s="21">
        <v>1</v>
      </c>
      <c r="L84" s="97" t="s">
        <v>313</v>
      </c>
      <c r="M84" s="21" t="s">
        <v>106</v>
      </c>
      <c r="N84" s="103" t="s">
        <v>260</v>
      </c>
      <c r="O84" s="89">
        <v>28979</v>
      </c>
      <c r="P84" s="107">
        <v>0</v>
      </c>
      <c r="Q84" s="108">
        <v>0</v>
      </c>
      <c r="R84" s="104" t="s">
        <v>107</v>
      </c>
      <c r="S84" s="144">
        <v>48</v>
      </c>
      <c r="T84" s="180">
        <f t="shared" si="2"/>
        <v>28979</v>
      </c>
      <c r="U84" s="172">
        <v>28979</v>
      </c>
      <c r="V84" s="107">
        <v>0</v>
      </c>
      <c r="W84" s="108">
        <v>0</v>
      </c>
      <c r="X84" s="33">
        <f t="shared" si="3"/>
        <v>28979</v>
      </c>
      <c r="Y84" s="54"/>
      <c r="Z84" s="105"/>
      <c r="AA84" s="105"/>
      <c r="AB84" s="105"/>
      <c r="AC84" s="105"/>
      <c r="AD84" s="105"/>
    </row>
    <row r="85" spans="1:30" s="101" customFormat="1" ht="137.25" customHeight="1">
      <c r="A85" s="141">
        <v>81</v>
      </c>
      <c r="B85" s="133">
        <v>200306200</v>
      </c>
      <c r="C85" s="21" t="s">
        <v>108</v>
      </c>
      <c r="D85" s="21" t="s">
        <v>289</v>
      </c>
      <c r="E85" s="21">
        <v>568341</v>
      </c>
      <c r="F85" s="96">
        <v>612083</v>
      </c>
      <c r="G85" s="96">
        <v>645912</v>
      </c>
      <c r="H85" s="96">
        <v>672115</v>
      </c>
      <c r="I85" s="21" t="s">
        <v>251</v>
      </c>
      <c r="J85" s="21" t="s">
        <v>93</v>
      </c>
      <c r="K85" s="21">
        <v>1</v>
      </c>
      <c r="L85" s="97" t="s">
        <v>313</v>
      </c>
      <c r="M85" s="21" t="s">
        <v>109</v>
      </c>
      <c r="N85" s="103" t="s">
        <v>129</v>
      </c>
      <c r="O85" s="33">
        <f>568341*1.05</f>
        <v>596758.05</v>
      </c>
      <c r="P85" s="13">
        <f>568341*1.05</f>
        <v>596758.05</v>
      </c>
      <c r="Q85" s="42">
        <f>568341*1.05</f>
        <v>596758.05</v>
      </c>
      <c r="R85" s="104" t="s">
        <v>157</v>
      </c>
      <c r="S85" s="144">
        <v>49</v>
      </c>
      <c r="T85" s="180">
        <f t="shared" si="2"/>
        <v>1790274.1500000001</v>
      </c>
      <c r="U85" s="168">
        <v>368424.6</v>
      </c>
      <c r="V85" s="13">
        <v>368424.6</v>
      </c>
      <c r="W85" s="13">
        <v>368424.6</v>
      </c>
      <c r="X85" s="33">
        <f t="shared" si="3"/>
        <v>1105273.7999999998</v>
      </c>
      <c r="Y85" s="100" t="s">
        <v>147</v>
      </c>
      <c r="Z85" s="105"/>
      <c r="AA85" s="105"/>
      <c r="AB85" s="105"/>
      <c r="AC85" s="105"/>
      <c r="AD85" s="105"/>
    </row>
    <row r="86" spans="1:30" s="101" customFormat="1" ht="75">
      <c r="A86" s="141">
        <v>82</v>
      </c>
      <c r="B86" s="133">
        <v>200706300</v>
      </c>
      <c r="C86" s="21" t="s">
        <v>212</v>
      </c>
      <c r="D86" s="21" t="s">
        <v>488</v>
      </c>
      <c r="E86" s="21">
        <v>0</v>
      </c>
      <c r="F86" s="96">
        <v>122284</v>
      </c>
      <c r="G86" s="96">
        <v>124379</v>
      </c>
      <c r="H86" s="96">
        <v>126713</v>
      </c>
      <c r="I86" s="21" t="s">
        <v>251</v>
      </c>
      <c r="J86" s="21" t="s">
        <v>93</v>
      </c>
      <c r="K86" s="21">
        <v>12</v>
      </c>
      <c r="L86" s="97" t="s">
        <v>313</v>
      </c>
      <c r="M86" s="21" t="s">
        <v>213</v>
      </c>
      <c r="N86" s="103" t="s">
        <v>129</v>
      </c>
      <c r="O86" s="33">
        <v>90000</v>
      </c>
      <c r="P86" s="13">
        <v>90000</v>
      </c>
      <c r="Q86" s="42">
        <v>90000</v>
      </c>
      <c r="R86" s="104" t="s">
        <v>214</v>
      </c>
      <c r="S86" s="144">
        <v>67</v>
      </c>
      <c r="T86" s="180">
        <f t="shared" si="2"/>
        <v>270000</v>
      </c>
      <c r="U86" s="168">
        <v>0</v>
      </c>
      <c r="V86" s="13">
        <v>0</v>
      </c>
      <c r="W86" s="82">
        <v>0</v>
      </c>
      <c r="X86" s="33">
        <f t="shared" si="3"/>
        <v>0</v>
      </c>
      <c r="Y86" s="100"/>
      <c r="Z86" s="105"/>
      <c r="AA86" s="105"/>
      <c r="AB86" s="105"/>
      <c r="AC86" s="105"/>
      <c r="AD86" s="105"/>
    </row>
    <row r="87" spans="1:30" s="101" customFormat="1" ht="180">
      <c r="A87" s="141">
        <v>83</v>
      </c>
      <c r="B87" s="133">
        <v>200721600</v>
      </c>
      <c r="C87" s="21" t="s">
        <v>217</v>
      </c>
      <c r="D87" s="21" t="s">
        <v>218</v>
      </c>
      <c r="E87" s="21">
        <v>0</v>
      </c>
      <c r="F87" s="96">
        <v>19718</v>
      </c>
      <c r="G87" s="96">
        <v>28718</v>
      </c>
      <c r="H87" s="96">
        <v>28718</v>
      </c>
      <c r="I87" s="21" t="s">
        <v>251</v>
      </c>
      <c r="J87" s="21" t="s">
        <v>93</v>
      </c>
      <c r="K87" s="21">
        <v>12</v>
      </c>
      <c r="L87" s="97" t="s">
        <v>313</v>
      </c>
      <c r="M87" s="21" t="s">
        <v>219</v>
      </c>
      <c r="N87" s="103" t="s">
        <v>294</v>
      </c>
      <c r="O87" s="109">
        <v>19718</v>
      </c>
      <c r="P87" s="13">
        <v>28718</v>
      </c>
      <c r="Q87" s="42">
        <v>28718</v>
      </c>
      <c r="R87" s="104"/>
      <c r="S87" s="144">
        <v>61</v>
      </c>
      <c r="T87" s="180">
        <f t="shared" si="2"/>
        <v>77154</v>
      </c>
      <c r="U87" s="173">
        <v>19718</v>
      </c>
      <c r="V87" s="13">
        <v>28718</v>
      </c>
      <c r="W87" s="42">
        <v>28718</v>
      </c>
      <c r="X87" s="33">
        <f t="shared" si="3"/>
        <v>77154</v>
      </c>
      <c r="Y87" s="110" t="s">
        <v>480</v>
      </c>
      <c r="Z87" s="105"/>
      <c r="AA87" s="105"/>
      <c r="AB87" s="105"/>
      <c r="AC87" s="105"/>
      <c r="AD87" s="105"/>
    </row>
    <row r="88" spans="1:30" s="101" customFormat="1" ht="38.25" customHeight="1">
      <c r="A88" s="141">
        <v>84</v>
      </c>
      <c r="B88" s="134"/>
      <c r="C88" s="17"/>
      <c r="D88" s="111" t="s">
        <v>469</v>
      </c>
      <c r="E88" s="9"/>
      <c r="F88" s="17">
        <f>SUM(F72:F87)</f>
        <v>12463032</v>
      </c>
      <c r="G88" s="17">
        <f>SUM(G72:G87)</f>
        <v>12683163</v>
      </c>
      <c r="H88" s="17">
        <f>SUM(H72:H87)</f>
        <v>13173953</v>
      </c>
      <c r="I88" s="9"/>
      <c r="J88" s="9"/>
      <c r="K88" s="9"/>
      <c r="L88" s="9"/>
      <c r="M88" s="9"/>
      <c r="N88" s="103"/>
      <c r="O88" s="34">
        <f>SUM(O72:O87)</f>
        <v>8406177.05</v>
      </c>
      <c r="P88" s="18">
        <f>SUM(P72:P87)</f>
        <v>8526526.05</v>
      </c>
      <c r="Q88" s="46">
        <f>SUM(Q72:Q87)</f>
        <v>8260006.05</v>
      </c>
      <c r="R88" s="104"/>
      <c r="S88" s="144"/>
      <c r="T88" s="180">
        <f t="shared" si="2"/>
        <v>25192709.150000002</v>
      </c>
      <c r="U88" s="169">
        <f>SUM(U72:U87)</f>
        <v>7892493.6</v>
      </c>
      <c r="V88" s="18">
        <f>SUM(V72:V87)</f>
        <v>7995036.6</v>
      </c>
      <c r="W88" s="83">
        <f>SUM(W72:W87)</f>
        <v>7710178.6</v>
      </c>
      <c r="X88" s="33">
        <f>SUM(U88:W88)</f>
        <v>23597708.799999997</v>
      </c>
      <c r="Y88" s="100"/>
      <c r="Z88" s="105"/>
      <c r="AA88" s="105"/>
      <c r="AB88" s="105"/>
      <c r="AC88" s="105"/>
      <c r="AD88" s="105"/>
    </row>
    <row r="89" spans="1:30" s="101" customFormat="1" ht="38.25" customHeight="1">
      <c r="A89" s="141">
        <v>85</v>
      </c>
      <c r="B89" s="132" t="s">
        <v>465</v>
      </c>
      <c r="C89" s="112"/>
      <c r="D89" s="112"/>
      <c r="E89" s="112"/>
      <c r="F89" s="112"/>
      <c r="G89" s="112"/>
      <c r="H89" s="112"/>
      <c r="I89" s="112"/>
      <c r="J89" s="112"/>
      <c r="K89" s="112"/>
      <c r="L89" s="112"/>
      <c r="M89" s="112"/>
      <c r="N89" s="113"/>
      <c r="O89" s="114"/>
      <c r="P89" s="112"/>
      <c r="Q89" s="113"/>
      <c r="R89" s="115"/>
      <c r="S89" s="164"/>
      <c r="T89" s="180">
        <f t="shared" si="2"/>
        <v>0</v>
      </c>
      <c r="U89" s="174"/>
      <c r="V89" s="100"/>
      <c r="W89" s="116"/>
      <c r="X89" s="33">
        <f t="shared" si="3"/>
        <v>0</v>
      </c>
      <c r="Y89" s="100"/>
      <c r="Z89" s="105"/>
      <c r="AA89" s="105"/>
      <c r="AB89" s="105"/>
      <c r="AC89" s="105"/>
      <c r="AD89" s="105"/>
    </row>
    <row r="90" spans="1:30" s="101" customFormat="1" ht="102" customHeight="1">
      <c r="A90" s="141">
        <v>86</v>
      </c>
      <c r="B90" s="133">
        <v>200300900</v>
      </c>
      <c r="C90" s="21" t="s">
        <v>456</v>
      </c>
      <c r="D90" s="21" t="s">
        <v>457</v>
      </c>
      <c r="E90" s="21">
        <v>250000</v>
      </c>
      <c r="F90" s="96">
        <v>604400</v>
      </c>
      <c r="G90" s="96">
        <v>598900</v>
      </c>
      <c r="H90" s="96">
        <v>604400</v>
      </c>
      <c r="I90" s="21" t="s">
        <v>251</v>
      </c>
      <c r="J90" s="21" t="s">
        <v>93</v>
      </c>
      <c r="K90" s="21">
        <v>5</v>
      </c>
      <c r="L90" s="97" t="s">
        <v>313</v>
      </c>
      <c r="M90" s="21" t="s">
        <v>117</v>
      </c>
      <c r="N90" s="103" t="s">
        <v>129</v>
      </c>
      <c r="O90" s="33">
        <v>0</v>
      </c>
      <c r="P90" s="13">
        <v>0</v>
      </c>
      <c r="Q90" s="42">
        <v>0</v>
      </c>
      <c r="R90" s="104" t="s">
        <v>118</v>
      </c>
      <c r="S90" s="144">
        <v>56</v>
      </c>
      <c r="T90" s="180">
        <f t="shared" si="2"/>
        <v>0</v>
      </c>
      <c r="U90" s="168">
        <v>191664</v>
      </c>
      <c r="V90" s="13">
        <v>191664</v>
      </c>
      <c r="W90" s="82">
        <v>191664</v>
      </c>
      <c r="X90" s="33">
        <f t="shared" si="3"/>
        <v>574992</v>
      </c>
      <c r="Y90" s="100" t="s">
        <v>144</v>
      </c>
      <c r="Z90" s="105"/>
      <c r="AA90" s="105"/>
      <c r="AB90" s="105"/>
      <c r="AC90" s="105"/>
      <c r="AD90" s="105"/>
    </row>
    <row r="91" spans="1:30" s="101" customFormat="1" ht="134.25" customHeight="1">
      <c r="A91" s="141">
        <v>87</v>
      </c>
      <c r="B91" s="133">
        <v>200311400</v>
      </c>
      <c r="C91" s="21" t="s">
        <v>119</v>
      </c>
      <c r="D91" s="21" t="s">
        <v>120</v>
      </c>
      <c r="E91" s="21">
        <v>1500000</v>
      </c>
      <c r="F91" s="96">
        <v>1499816</v>
      </c>
      <c r="G91" s="96">
        <v>1499816</v>
      </c>
      <c r="H91" s="96">
        <v>1499816</v>
      </c>
      <c r="I91" s="21" t="s">
        <v>251</v>
      </c>
      <c r="J91" s="21" t="s">
        <v>93</v>
      </c>
      <c r="K91" s="21">
        <v>5</v>
      </c>
      <c r="L91" s="97" t="s">
        <v>313</v>
      </c>
      <c r="M91" s="21" t="s">
        <v>261</v>
      </c>
      <c r="N91" s="103" t="s">
        <v>129</v>
      </c>
      <c r="O91" s="33">
        <v>0</v>
      </c>
      <c r="P91" s="13">
        <v>0</v>
      </c>
      <c r="Q91" s="42">
        <v>0</v>
      </c>
      <c r="R91" s="104" t="s">
        <v>118</v>
      </c>
      <c r="S91" s="144">
        <v>57</v>
      </c>
      <c r="T91" s="180">
        <f t="shared" si="2"/>
        <v>0</v>
      </c>
      <c r="U91" s="168">
        <v>750000</v>
      </c>
      <c r="V91" s="13">
        <v>750000</v>
      </c>
      <c r="W91" s="82">
        <v>750000</v>
      </c>
      <c r="X91" s="33">
        <f t="shared" si="3"/>
        <v>2250000</v>
      </c>
      <c r="Y91" s="100" t="s">
        <v>143</v>
      </c>
      <c r="Z91" s="105"/>
      <c r="AA91" s="105"/>
      <c r="AB91" s="105"/>
      <c r="AC91" s="105"/>
      <c r="AD91" s="105"/>
    </row>
    <row r="92" spans="1:25" s="101" customFormat="1" ht="83.25" customHeight="1">
      <c r="A92" s="141">
        <v>88</v>
      </c>
      <c r="B92" s="133">
        <v>200724900</v>
      </c>
      <c r="C92" s="21" t="s">
        <v>43</v>
      </c>
      <c r="D92" s="21" t="s">
        <v>44</v>
      </c>
      <c r="E92" s="21">
        <v>0</v>
      </c>
      <c r="F92" s="96">
        <v>394600</v>
      </c>
      <c r="G92" s="96">
        <v>254800</v>
      </c>
      <c r="H92" s="96">
        <v>264000</v>
      </c>
      <c r="I92" s="21"/>
      <c r="J92" s="21" t="s">
        <v>93</v>
      </c>
      <c r="K92" s="21">
        <v>6</v>
      </c>
      <c r="L92" s="97" t="s">
        <v>395</v>
      </c>
      <c r="M92" s="21" t="s">
        <v>45</v>
      </c>
      <c r="N92" s="103" t="s">
        <v>260</v>
      </c>
      <c r="O92" s="33">
        <v>0</v>
      </c>
      <c r="P92" s="13">
        <v>0</v>
      </c>
      <c r="Q92" s="42">
        <v>0</v>
      </c>
      <c r="R92" s="117"/>
      <c r="S92" s="144">
        <v>58</v>
      </c>
      <c r="T92" s="180">
        <f t="shared" si="2"/>
        <v>0</v>
      </c>
      <c r="U92" s="168">
        <v>130000</v>
      </c>
      <c r="V92" s="13">
        <v>185000</v>
      </c>
      <c r="W92" s="82">
        <v>185000</v>
      </c>
      <c r="X92" s="33">
        <f t="shared" si="3"/>
        <v>500000</v>
      </c>
      <c r="Y92" s="100" t="s">
        <v>149</v>
      </c>
    </row>
    <row r="93" spans="1:25" s="101" customFormat="1" ht="60">
      <c r="A93" s="141">
        <v>89</v>
      </c>
      <c r="B93" s="133">
        <v>200727500</v>
      </c>
      <c r="C93" s="21" t="s">
        <v>352</v>
      </c>
      <c r="D93" s="21" t="s">
        <v>271</v>
      </c>
      <c r="E93" s="21">
        <v>0</v>
      </c>
      <c r="F93" s="96">
        <v>278736</v>
      </c>
      <c r="G93" s="96">
        <v>360313</v>
      </c>
      <c r="H93" s="96">
        <v>365160</v>
      </c>
      <c r="I93" s="21"/>
      <c r="J93" s="21" t="s">
        <v>93</v>
      </c>
      <c r="K93" s="21">
        <v>10</v>
      </c>
      <c r="L93" s="97" t="s">
        <v>395</v>
      </c>
      <c r="M93" s="21" t="s">
        <v>353</v>
      </c>
      <c r="N93" s="103" t="s">
        <v>282</v>
      </c>
      <c r="O93" s="33">
        <v>0</v>
      </c>
      <c r="P93" s="13">
        <v>0</v>
      </c>
      <c r="Q93" s="42">
        <v>0</v>
      </c>
      <c r="R93" s="117"/>
      <c r="S93" s="144">
        <v>60</v>
      </c>
      <c r="T93" s="180">
        <f t="shared" si="2"/>
        <v>0</v>
      </c>
      <c r="U93" s="168">
        <v>133334</v>
      </c>
      <c r="V93" s="13">
        <v>133333</v>
      </c>
      <c r="W93" s="82">
        <v>133333</v>
      </c>
      <c r="X93" s="33">
        <f t="shared" si="3"/>
        <v>400000</v>
      </c>
      <c r="Y93" s="100" t="s">
        <v>148</v>
      </c>
    </row>
    <row r="94" spans="1:25" s="101" customFormat="1" ht="93.75" customHeight="1">
      <c r="A94" s="141">
        <v>90</v>
      </c>
      <c r="B94" s="133">
        <v>200202700</v>
      </c>
      <c r="C94" s="21" t="s">
        <v>115</v>
      </c>
      <c r="D94" s="21" t="s">
        <v>116</v>
      </c>
      <c r="E94" s="21">
        <v>0</v>
      </c>
      <c r="F94" s="96">
        <v>446547</v>
      </c>
      <c r="G94" s="96">
        <v>451931</v>
      </c>
      <c r="H94" s="96">
        <v>454888</v>
      </c>
      <c r="I94" s="21"/>
      <c r="J94" s="21" t="s">
        <v>93</v>
      </c>
      <c r="K94" s="21">
        <v>2</v>
      </c>
      <c r="L94" s="97" t="s">
        <v>395</v>
      </c>
      <c r="M94" s="21" t="s">
        <v>170</v>
      </c>
      <c r="N94" s="103" t="s">
        <v>282</v>
      </c>
      <c r="O94" s="33">
        <v>0</v>
      </c>
      <c r="P94" s="13">
        <v>0</v>
      </c>
      <c r="Q94" s="42">
        <v>0</v>
      </c>
      <c r="R94" s="117"/>
      <c r="S94" s="144">
        <v>50</v>
      </c>
      <c r="T94" s="180">
        <f t="shared" si="2"/>
        <v>0</v>
      </c>
      <c r="U94" s="168">
        <v>0</v>
      </c>
      <c r="V94" s="13">
        <v>0</v>
      </c>
      <c r="W94" s="82">
        <v>0</v>
      </c>
      <c r="X94" s="33">
        <f t="shared" si="3"/>
        <v>0</v>
      </c>
      <c r="Y94" s="100"/>
    </row>
    <row r="95" spans="1:25" s="101" customFormat="1" ht="63" customHeight="1">
      <c r="A95" s="141">
        <v>91</v>
      </c>
      <c r="B95" s="133">
        <v>200203700</v>
      </c>
      <c r="C95" s="21" t="s">
        <v>360</v>
      </c>
      <c r="D95" s="21" t="s">
        <v>137</v>
      </c>
      <c r="E95" s="21">
        <v>237000</v>
      </c>
      <c r="F95" s="96">
        <v>294953</v>
      </c>
      <c r="G95" s="96">
        <v>293713</v>
      </c>
      <c r="H95" s="96">
        <v>352316</v>
      </c>
      <c r="I95" s="21"/>
      <c r="J95" s="21" t="s">
        <v>93</v>
      </c>
      <c r="K95" s="21">
        <v>12</v>
      </c>
      <c r="L95" s="97" t="s">
        <v>395</v>
      </c>
      <c r="M95" s="21" t="s">
        <v>361</v>
      </c>
      <c r="N95" s="103"/>
      <c r="O95" s="33">
        <v>0</v>
      </c>
      <c r="P95" s="13">
        <v>0</v>
      </c>
      <c r="Q95" s="42">
        <v>0</v>
      </c>
      <c r="R95" s="117"/>
      <c r="S95" s="144">
        <v>68</v>
      </c>
      <c r="T95" s="180">
        <f t="shared" si="2"/>
        <v>0</v>
      </c>
      <c r="U95" s="168">
        <v>0</v>
      </c>
      <c r="V95" s="13">
        <v>0</v>
      </c>
      <c r="W95" s="82">
        <v>0</v>
      </c>
      <c r="X95" s="33">
        <f t="shared" si="3"/>
        <v>0</v>
      </c>
      <c r="Y95" s="100"/>
    </row>
    <row r="96" spans="1:30" s="101" customFormat="1" ht="150">
      <c r="A96" s="141">
        <v>92</v>
      </c>
      <c r="B96" s="133">
        <v>200301000</v>
      </c>
      <c r="C96" s="21" t="s">
        <v>102</v>
      </c>
      <c r="D96" s="21" t="s">
        <v>103</v>
      </c>
      <c r="E96" s="21">
        <v>606000</v>
      </c>
      <c r="F96" s="96">
        <v>769214</v>
      </c>
      <c r="G96" s="96">
        <v>750067</v>
      </c>
      <c r="H96" s="96">
        <v>756971</v>
      </c>
      <c r="I96" s="21" t="s">
        <v>251</v>
      </c>
      <c r="J96" s="21" t="s">
        <v>93</v>
      </c>
      <c r="K96" s="21">
        <v>4</v>
      </c>
      <c r="L96" s="97" t="s">
        <v>254</v>
      </c>
      <c r="M96" s="21" t="s">
        <v>449</v>
      </c>
      <c r="N96" s="103" t="s">
        <v>260</v>
      </c>
      <c r="O96" s="33">
        <v>0</v>
      </c>
      <c r="P96" s="13">
        <v>0</v>
      </c>
      <c r="Q96" s="42">
        <v>0</v>
      </c>
      <c r="R96" s="104" t="s">
        <v>450</v>
      </c>
      <c r="S96" s="144">
        <v>55</v>
      </c>
      <c r="T96" s="180">
        <f t="shared" si="2"/>
        <v>0</v>
      </c>
      <c r="U96" s="168">
        <v>0</v>
      </c>
      <c r="V96" s="168">
        <v>0</v>
      </c>
      <c r="W96" s="168">
        <v>0</v>
      </c>
      <c r="X96" s="33">
        <f t="shared" si="3"/>
        <v>0</v>
      </c>
      <c r="Y96" s="100" t="s">
        <v>448</v>
      </c>
      <c r="Z96" s="105"/>
      <c r="AA96" s="105"/>
      <c r="AB96" s="105"/>
      <c r="AC96" s="105"/>
      <c r="AD96" s="105"/>
    </row>
    <row r="97" spans="1:25" s="101" customFormat="1" ht="129" customHeight="1">
      <c r="A97" s="141">
        <v>93</v>
      </c>
      <c r="B97" s="133">
        <v>200303800</v>
      </c>
      <c r="C97" s="21" t="s">
        <v>371</v>
      </c>
      <c r="D97" s="21" t="s">
        <v>303</v>
      </c>
      <c r="E97" s="21">
        <v>288000</v>
      </c>
      <c r="F97" s="96">
        <v>289960</v>
      </c>
      <c r="G97" s="96">
        <v>378972</v>
      </c>
      <c r="H97" s="96">
        <v>311739</v>
      </c>
      <c r="I97" s="21"/>
      <c r="J97" s="21" t="s">
        <v>93</v>
      </c>
      <c r="K97" s="21">
        <v>3</v>
      </c>
      <c r="L97" s="97" t="s">
        <v>395</v>
      </c>
      <c r="M97" s="21" t="s">
        <v>372</v>
      </c>
      <c r="N97" s="103" t="s">
        <v>282</v>
      </c>
      <c r="O97" s="33">
        <v>0</v>
      </c>
      <c r="P97" s="13">
        <v>0</v>
      </c>
      <c r="Q97" s="42">
        <v>0</v>
      </c>
      <c r="R97" s="117"/>
      <c r="S97" s="144" t="s">
        <v>373</v>
      </c>
      <c r="T97" s="180">
        <f t="shared" si="2"/>
        <v>0</v>
      </c>
      <c r="U97" s="168">
        <v>0</v>
      </c>
      <c r="V97" s="13">
        <v>0</v>
      </c>
      <c r="W97" s="82">
        <v>0</v>
      </c>
      <c r="X97" s="33">
        <f t="shared" si="3"/>
        <v>0</v>
      </c>
      <c r="Y97" s="100"/>
    </row>
    <row r="98" spans="1:30" s="101" customFormat="1" ht="75">
      <c r="A98" s="141">
        <v>94</v>
      </c>
      <c r="B98" s="133">
        <v>200700100</v>
      </c>
      <c r="C98" s="21" t="s">
        <v>267</v>
      </c>
      <c r="D98" s="21" t="s">
        <v>268</v>
      </c>
      <c r="E98" s="21">
        <v>0</v>
      </c>
      <c r="F98" s="96">
        <v>450000</v>
      </c>
      <c r="G98" s="96">
        <v>450000</v>
      </c>
      <c r="H98" s="96">
        <v>450000</v>
      </c>
      <c r="I98" s="21" t="s">
        <v>251</v>
      </c>
      <c r="J98" s="21" t="s">
        <v>93</v>
      </c>
      <c r="K98" s="21">
        <v>12</v>
      </c>
      <c r="L98" s="97" t="s">
        <v>313</v>
      </c>
      <c r="M98" s="21" t="s">
        <v>211</v>
      </c>
      <c r="N98" s="103" t="s">
        <v>328</v>
      </c>
      <c r="O98" s="33">
        <v>0</v>
      </c>
      <c r="P98" s="13">
        <v>0</v>
      </c>
      <c r="Q98" s="42">
        <v>0</v>
      </c>
      <c r="R98" s="104" t="s">
        <v>388</v>
      </c>
      <c r="S98" s="144">
        <v>61</v>
      </c>
      <c r="T98" s="180">
        <f t="shared" si="2"/>
        <v>0</v>
      </c>
      <c r="U98" s="168">
        <v>0</v>
      </c>
      <c r="V98" s="13">
        <v>0</v>
      </c>
      <c r="W98" s="82">
        <v>0</v>
      </c>
      <c r="X98" s="33">
        <f t="shared" si="3"/>
        <v>0</v>
      </c>
      <c r="Y98" s="100"/>
      <c r="Z98" s="105"/>
      <c r="AA98" s="105"/>
      <c r="AB98" s="105"/>
      <c r="AC98" s="105"/>
      <c r="AD98" s="105"/>
    </row>
    <row r="99" spans="1:25" s="101" customFormat="1" ht="90">
      <c r="A99" s="141">
        <v>95</v>
      </c>
      <c r="B99" s="133">
        <v>200702200</v>
      </c>
      <c r="C99" s="21" t="s">
        <v>171</v>
      </c>
      <c r="D99" s="21" t="s">
        <v>271</v>
      </c>
      <c r="E99" s="21">
        <v>0</v>
      </c>
      <c r="F99" s="96">
        <v>191116</v>
      </c>
      <c r="G99" s="96">
        <v>226225</v>
      </c>
      <c r="H99" s="96">
        <v>225658</v>
      </c>
      <c r="I99" s="21"/>
      <c r="J99" s="21" t="s">
        <v>93</v>
      </c>
      <c r="K99" s="21">
        <v>2</v>
      </c>
      <c r="L99" s="97" t="s">
        <v>395</v>
      </c>
      <c r="M99" s="21" t="s">
        <v>172</v>
      </c>
      <c r="N99" s="103" t="s">
        <v>328</v>
      </c>
      <c r="O99" s="33">
        <v>0</v>
      </c>
      <c r="P99" s="13">
        <v>0</v>
      </c>
      <c r="Q99" s="42">
        <v>0</v>
      </c>
      <c r="R99" s="117"/>
      <c r="S99" s="144">
        <v>67</v>
      </c>
      <c r="T99" s="180">
        <f t="shared" si="2"/>
        <v>0</v>
      </c>
      <c r="U99" s="168">
        <v>0</v>
      </c>
      <c r="V99" s="13">
        <v>0</v>
      </c>
      <c r="W99" s="82">
        <v>0</v>
      </c>
      <c r="X99" s="33">
        <f t="shared" si="3"/>
        <v>0</v>
      </c>
      <c r="Y99" s="100"/>
    </row>
    <row r="100" spans="1:25" s="101" customFormat="1" ht="135">
      <c r="A100" s="141">
        <v>96</v>
      </c>
      <c r="B100" s="133">
        <v>200702600</v>
      </c>
      <c r="C100" s="21" t="s">
        <v>34</v>
      </c>
      <c r="D100" s="21" t="s">
        <v>303</v>
      </c>
      <c r="E100" s="21">
        <v>0</v>
      </c>
      <c r="F100" s="96">
        <v>100177</v>
      </c>
      <c r="G100" s="96">
        <v>95896</v>
      </c>
      <c r="H100" s="96">
        <v>103205</v>
      </c>
      <c r="I100" s="21"/>
      <c r="J100" s="21" t="s">
        <v>93</v>
      </c>
      <c r="K100" s="21">
        <v>4</v>
      </c>
      <c r="L100" s="97" t="s">
        <v>395</v>
      </c>
      <c r="M100" s="21" t="s">
        <v>35</v>
      </c>
      <c r="N100" s="103"/>
      <c r="O100" s="33">
        <v>0</v>
      </c>
      <c r="P100" s="13">
        <v>0</v>
      </c>
      <c r="Q100" s="42">
        <v>0</v>
      </c>
      <c r="R100" s="117"/>
      <c r="S100" s="144">
        <v>55</v>
      </c>
      <c r="T100" s="180">
        <f t="shared" si="2"/>
        <v>0</v>
      </c>
      <c r="U100" s="168">
        <v>0</v>
      </c>
      <c r="V100" s="13">
        <v>0</v>
      </c>
      <c r="W100" s="82">
        <v>0</v>
      </c>
      <c r="X100" s="33">
        <f t="shared" si="3"/>
        <v>0</v>
      </c>
      <c r="Y100" s="100"/>
    </row>
    <row r="101" spans="1:25" s="101" customFormat="1" ht="120">
      <c r="A101" s="141">
        <v>97</v>
      </c>
      <c r="B101" s="133">
        <v>200704900</v>
      </c>
      <c r="C101" s="21" t="s">
        <v>374</v>
      </c>
      <c r="D101" s="21" t="s">
        <v>271</v>
      </c>
      <c r="E101" s="21">
        <v>0</v>
      </c>
      <c r="F101" s="96">
        <v>442707</v>
      </c>
      <c r="G101" s="96">
        <v>476635</v>
      </c>
      <c r="H101" s="96">
        <v>501996</v>
      </c>
      <c r="I101" s="21"/>
      <c r="J101" s="21" t="s">
        <v>93</v>
      </c>
      <c r="K101" s="21">
        <v>3</v>
      </c>
      <c r="L101" s="97" t="s">
        <v>395</v>
      </c>
      <c r="M101" s="21" t="s">
        <v>375</v>
      </c>
      <c r="N101" s="103"/>
      <c r="O101" s="33">
        <v>0</v>
      </c>
      <c r="P101" s="13">
        <v>0</v>
      </c>
      <c r="Q101" s="42">
        <v>0</v>
      </c>
      <c r="R101" s="117"/>
      <c r="S101" s="144">
        <v>54</v>
      </c>
      <c r="T101" s="180">
        <f t="shared" si="2"/>
        <v>0</v>
      </c>
      <c r="U101" s="168">
        <v>0</v>
      </c>
      <c r="V101" s="13">
        <v>0</v>
      </c>
      <c r="W101" s="82">
        <v>0</v>
      </c>
      <c r="X101" s="33">
        <f t="shared" si="3"/>
        <v>0</v>
      </c>
      <c r="Y101" s="100"/>
    </row>
    <row r="102" spans="1:25" s="101" customFormat="1" ht="74.25" customHeight="1">
      <c r="A102" s="141">
        <v>98</v>
      </c>
      <c r="B102" s="133">
        <v>200705100</v>
      </c>
      <c r="C102" s="21" t="s">
        <v>220</v>
      </c>
      <c r="D102" s="21" t="s">
        <v>221</v>
      </c>
      <c r="E102" s="21">
        <v>0</v>
      </c>
      <c r="F102" s="96">
        <v>265615</v>
      </c>
      <c r="G102" s="96">
        <v>219285</v>
      </c>
      <c r="H102" s="96">
        <v>223802</v>
      </c>
      <c r="I102" s="21"/>
      <c r="J102" s="21" t="s">
        <v>93</v>
      </c>
      <c r="K102" s="21">
        <v>1</v>
      </c>
      <c r="L102" s="97" t="s">
        <v>395</v>
      </c>
      <c r="M102" s="21" t="s">
        <v>222</v>
      </c>
      <c r="N102" s="103"/>
      <c r="O102" s="33">
        <v>0</v>
      </c>
      <c r="P102" s="13">
        <v>0</v>
      </c>
      <c r="Q102" s="42">
        <v>0</v>
      </c>
      <c r="R102" s="117"/>
      <c r="S102" s="144">
        <v>46</v>
      </c>
      <c r="T102" s="180">
        <f t="shared" si="2"/>
        <v>0</v>
      </c>
      <c r="U102" s="168">
        <v>0</v>
      </c>
      <c r="V102" s="13">
        <v>0</v>
      </c>
      <c r="W102" s="82">
        <v>0</v>
      </c>
      <c r="X102" s="33">
        <f t="shared" si="3"/>
        <v>0</v>
      </c>
      <c r="Y102" s="100"/>
    </row>
    <row r="103" spans="1:25" s="101" customFormat="1" ht="120">
      <c r="A103" s="141">
        <v>99</v>
      </c>
      <c r="B103" s="133">
        <v>200705900</v>
      </c>
      <c r="C103" s="21" t="s">
        <v>71</v>
      </c>
      <c r="D103" s="21" t="s">
        <v>309</v>
      </c>
      <c r="E103" s="21">
        <v>0</v>
      </c>
      <c r="F103" s="96">
        <v>373544</v>
      </c>
      <c r="G103" s="96">
        <v>367132</v>
      </c>
      <c r="H103" s="96">
        <v>364075</v>
      </c>
      <c r="I103" s="21"/>
      <c r="J103" s="21" t="s">
        <v>93</v>
      </c>
      <c r="K103" s="21" t="s">
        <v>72</v>
      </c>
      <c r="L103" s="97" t="s">
        <v>72</v>
      </c>
      <c r="M103" s="21" t="s">
        <v>73</v>
      </c>
      <c r="N103" s="103"/>
      <c r="O103" s="33">
        <v>0</v>
      </c>
      <c r="P103" s="13">
        <v>0</v>
      </c>
      <c r="Q103" s="42">
        <v>0</v>
      </c>
      <c r="R103" s="117"/>
      <c r="S103" s="144">
        <v>69</v>
      </c>
      <c r="T103" s="180">
        <f t="shared" si="2"/>
        <v>0</v>
      </c>
      <c r="U103" s="168">
        <v>0</v>
      </c>
      <c r="V103" s="13">
        <v>0</v>
      </c>
      <c r="W103" s="82">
        <v>0</v>
      </c>
      <c r="X103" s="33">
        <f t="shared" si="3"/>
        <v>0</v>
      </c>
      <c r="Y103" s="100"/>
    </row>
    <row r="104" spans="1:25" s="101" customFormat="1" ht="90">
      <c r="A104" s="141">
        <v>100</v>
      </c>
      <c r="B104" s="133">
        <v>200707300</v>
      </c>
      <c r="C104" s="21" t="s">
        <v>74</v>
      </c>
      <c r="D104" s="21" t="s">
        <v>75</v>
      </c>
      <c r="E104" s="21">
        <v>0</v>
      </c>
      <c r="F104" s="96">
        <v>235068</v>
      </c>
      <c r="G104" s="96">
        <v>361079</v>
      </c>
      <c r="H104" s="96">
        <v>290357</v>
      </c>
      <c r="I104" s="21"/>
      <c r="J104" s="21" t="s">
        <v>93</v>
      </c>
      <c r="K104" s="21" t="s">
        <v>72</v>
      </c>
      <c r="L104" s="97" t="s">
        <v>72</v>
      </c>
      <c r="M104" s="21" t="s">
        <v>76</v>
      </c>
      <c r="N104" s="103"/>
      <c r="O104" s="33">
        <v>0</v>
      </c>
      <c r="P104" s="13">
        <v>0</v>
      </c>
      <c r="Q104" s="42">
        <v>0</v>
      </c>
      <c r="R104" s="117"/>
      <c r="S104" s="144">
        <v>70</v>
      </c>
      <c r="T104" s="180">
        <f t="shared" si="2"/>
        <v>0</v>
      </c>
      <c r="U104" s="168">
        <v>0</v>
      </c>
      <c r="V104" s="13">
        <v>0</v>
      </c>
      <c r="W104" s="82">
        <v>0</v>
      </c>
      <c r="X104" s="33">
        <f t="shared" si="3"/>
        <v>0</v>
      </c>
      <c r="Y104" s="100"/>
    </row>
    <row r="105" spans="1:25" s="101" customFormat="1" ht="150">
      <c r="A105" s="141">
        <v>101</v>
      </c>
      <c r="B105" s="133">
        <v>200708900</v>
      </c>
      <c r="C105" s="21" t="s">
        <v>350</v>
      </c>
      <c r="D105" s="21" t="s">
        <v>390</v>
      </c>
      <c r="E105" s="21">
        <v>0</v>
      </c>
      <c r="F105" s="96">
        <v>350902</v>
      </c>
      <c r="G105" s="96">
        <v>403695</v>
      </c>
      <c r="H105" s="96">
        <v>221763</v>
      </c>
      <c r="I105" s="21"/>
      <c r="J105" s="21" t="s">
        <v>93</v>
      </c>
      <c r="K105" s="21">
        <v>10</v>
      </c>
      <c r="L105" s="97" t="s">
        <v>395</v>
      </c>
      <c r="M105" s="21" t="s">
        <v>351</v>
      </c>
      <c r="N105" s="103" t="s">
        <v>256</v>
      </c>
      <c r="O105" s="33">
        <v>0</v>
      </c>
      <c r="P105" s="13">
        <v>0</v>
      </c>
      <c r="Q105" s="42">
        <v>0</v>
      </c>
      <c r="R105" s="117"/>
      <c r="S105" s="144">
        <v>59</v>
      </c>
      <c r="T105" s="180">
        <f t="shared" si="2"/>
        <v>0</v>
      </c>
      <c r="U105" s="168">
        <v>0</v>
      </c>
      <c r="V105" s="13">
        <v>0</v>
      </c>
      <c r="W105" s="82">
        <v>0</v>
      </c>
      <c r="X105" s="33">
        <f t="shared" si="3"/>
        <v>0</v>
      </c>
      <c r="Y105" s="100"/>
    </row>
    <row r="106" spans="1:25" s="101" customFormat="1" ht="116.25" customHeight="1">
      <c r="A106" s="141">
        <v>102</v>
      </c>
      <c r="B106" s="133">
        <v>200709000</v>
      </c>
      <c r="C106" s="21" t="s">
        <v>36</v>
      </c>
      <c r="D106" s="21" t="s">
        <v>289</v>
      </c>
      <c r="E106" s="21">
        <v>0</v>
      </c>
      <c r="F106" s="96">
        <v>70319</v>
      </c>
      <c r="G106" s="96">
        <v>58694</v>
      </c>
      <c r="H106" s="96">
        <v>9124</v>
      </c>
      <c r="I106" s="21"/>
      <c r="J106" s="21" t="s">
        <v>93</v>
      </c>
      <c r="K106" s="21">
        <v>5</v>
      </c>
      <c r="L106" s="97" t="s">
        <v>395</v>
      </c>
      <c r="M106" s="21" t="s">
        <v>37</v>
      </c>
      <c r="N106" s="103" t="s">
        <v>328</v>
      </c>
      <c r="O106" s="33">
        <v>0</v>
      </c>
      <c r="P106" s="13">
        <v>0</v>
      </c>
      <c r="Q106" s="42">
        <v>0</v>
      </c>
      <c r="R106" s="117"/>
      <c r="S106" s="144">
        <v>57</v>
      </c>
      <c r="T106" s="180">
        <f t="shared" si="2"/>
        <v>0</v>
      </c>
      <c r="U106" s="168">
        <v>0</v>
      </c>
      <c r="V106" s="13">
        <v>0</v>
      </c>
      <c r="W106" s="82">
        <v>0</v>
      </c>
      <c r="X106" s="33">
        <f t="shared" si="3"/>
        <v>0</v>
      </c>
      <c r="Y106" s="100"/>
    </row>
    <row r="107" spans="1:25" s="101" customFormat="1" ht="105">
      <c r="A107" s="141">
        <v>103</v>
      </c>
      <c r="B107" s="133">
        <v>200709100</v>
      </c>
      <c r="C107" s="21" t="s">
        <v>77</v>
      </c>
      <c r="D107" s="21" t="s">
        <v>309</v>
      </c>
      <c r="E107" s="21">
        <v>0</v>
      </c>
      <c r="F107" s="96">
        <v>489210</v>
      </c>
      <c r="G107" s="96">
        <v>433814</v>
      </c>
      <c r="H107" s="96">
        <v>447380</v>
      </c>
      <c r="I107" s="21"/>
      <c r="J107" s="21" t="s">
        <v>93</v>
      </c>
      <c r="K107" s="21" t="s">
        <v>72</v>
      </c>
      <c r="L107" s="97" t="s">
        <v>72</v>
      </c>
      <c r="M107" s="21" t="s">
        <v>79</v>
      </c>
      <c r="N107" s="103"/>
      <c r="O107" s="33">
        <v>0</v>
      </c>
      <c r="P107" s="13">
        <v>0</v>
      </c>
      <c r="Q107" s="42">
        <v>0</v>
      </c>
      <c r="R107" s="117"/>
      <c r="S107" s="144">
        <v>70</v>
      </c>
      <c r="T107" s="180">
        <f t="shared" si="2"/>
        <v>0</v>
      </c>
      <c r="U107" s="168">
        <v>0</v>
      </c>
      <c r="V107" s="13">
        <v>0</v>
      </c>
      <c r="W107" s="82">
        <v>0</v>
      </c>
      <c r="X107" s="33">
        <f t="shared" si="3"/>
        <v>0</v>
      </c>
      <c r="Y107" s="100"/>
    </row>
    <row r="108" spans="1:25" s="101" customFormat="1" ht="90">
      <c r="A108" s="141">
        <v>104</v>
      </c>
      <c r="B108" s="133">
        <v>200710700</v>
      </c>
      <c r="C108" s="21" t="s">
        <v>38</v>
      </c>
      <c r="D108" s="21" t="s">
        <v>309</v>
      </c>
      <c r="E108" s="21">
        <v>0</v>
      </c>
      <c r="F108" s="96">
        <v>365514</v>
      </c>
      <c r="G108" s="96">
        <v>405459</v>
      </c>
      <c r="H108" s="96">
        <v>406792</v>
      </c>
      <c r="I108" s="21"/>
      <c r="J108" s="21" t="s">
        <v>93</v>
      </c>
      <c r="K108" s="21">
        <v>6</v>
      </c>
      <c r="L108" s="97" t="s">
        <v>395</v>
      </c>
      <c r="M108" s="21" t="s">
        <v>39</v>
      </c>
      <c r="N108" s="103" t="s">
        <v>256</v>
      </c>
      <c r="O108" s="33">
        <v>0</v>
      </c>
      <c r="P108" s="13">
        <v>0</v>
      </c>
      <c r="Q108" s="42">
        <v>0</v>
      </c>
      <c r="R108" s="117"/>
      <c r="S108" s="144">
        <v>57</v>
      </c>
      <c r="T108" s="180">
        <f t="shared" si="2"/>
        <v>0</v>
      </c>
      <c r="U108" s="168">
        <v>0</v>
      </c>
      <c r="V108" s="13">
        <v>0</v>
      </c>
      <c r="W108" s="82">
        <v>0</v>
      </c>
      <c r="X108" s="33">
        <f t="shared" si="3"/>
        <v>0</v>
      </c>
      <c r="Y108" s="100"/>
    </row>
    <row r="109" spans="1:25" s="101" customFormat="1" ht="75">
      <c r="A109" s="141">
        <v>105</v>
      </c>
      <c r="B109" s="133">
        <v>200711000</v>
      </c>
      <c r="C109" s="21" t="s">
        <v>223</v>
      </c>
      <c r="D109" s="21" t="s">
        <v>224</v>
      </c>
      <c r="E109" s="21">
        <v>0</v>
      </c>
      <c r="F109" s="96">
        <v>472018</v>
      </c>
      <c r="G109" s="96">
        <v>611167</v>
      </c>
      <c r="H109" s="96">
        <v>506241</v>
      </c>
      <c r="I109" s="21"/>
      <c r="J109" s="21" t="s">
        <v>93</v>
      </c>
      <c r="K109" s="21">
        <v>1</v>
      </c>
      <c r="L109" s="97" t="s">
        <v>395</v>
      </c>
      <c r="M109" s="21" t="s">
        <v>225</v>
      </c>
      <c r="N109" s="103" t="s">
        <v>256</v>
      </c>
      <c r="O109" s="33">
        <v>0</v>
      </c>
      <c r="P109" s="13">
        <v>0</v>
      </c>
      <c r="Q109" s="42">
        <v>0</v>
      </c>
      <c r="R109" s="117"/>
      <c r="S109" s="144">
        <v>46</v>
      </c>
      <c r="T109" s="180">
        <f t="shared" si="2"/>
        <v>0</v>
      </c>
      <c r="U109" s="168">
        <v>0</v>
      </c>
      <c r="V109" s="13">
        <v>0</v>
      </c>
      <c r="W109" s="82">
        <v>0</v>
      </c>
      <c r="X109" s="33">
        <f t="shared" si="3"/>
        <v>0</v>
      </c>
      <c r="Y109" s="100"/>
    </row>
    <row r="110" spans="1:25" s="101" customFormat="1" ht="135">
      <c r="A110" s="141">
        <v>106</v>
      </c>
      <c r="B110" s="133">
        <v>200713100</v>
      </c>
      <c r="C110" s="21" t="s">
        <v>182</v>
      </c>
      <c r="D110" s="21" t="s">
        <v>271</v>
      </c>
      <c r="E110" s="21">
        <v>0</v>
      </c>
      <c r="F110" s="96">
        <v>407735</v>
      </c>
      <c r="G110" s="96">
        <v>375200</v>
      </c>
      <c r="H110" s="96">
        <v>338824</v>
      </c>
      <c r="I110" s="21"/>
      <c r="J110" s="21" t="s">
        <v>93</v>
      </c>
      <c r="K110" s="21">
        <v>3</v>
      </c>
      <c r="L110" s="97" t="s">
        <v>326</v>
      </c>
      <c r="M110" s="21" t="s">
        <v>183</v>
      </c>
      <c r="N110" s="103" t="s">
        <v>260</v>
      </c>
      <c r="O110" s="33">
        <v>0</v>
      </c>
      <c r="P110" s="13">
        <v>0</v>
      </c>
      <c r="Q110" s="42">
        <v>0</v>
      </c>
      <c r="R110" s="117"/>
      <c r="S110" s="144">
        <v>54</v>
      </c>
      <c r="T110" s="180">
        <f t="shared" si="2"/>
        <v>0</v>
      </c>
      <c r="U110" s="168">
        <v>0</v>
      </c>
      <c r="V110" s="13">
        <v>0</v>
      </c>
      <c r="W110" s="82">
        <v>0</v>
      </c>
      <c r="X110" s="33">
        <f t="shared" si="3"/>
        <v>0</v>
      </c>
      <c r="Y110" s="100"/>
    </row>
    <row r="111" spans="1:25" s="101" customFormat="1" ht="105">
      <c r="A111" s="141">
        <v>107</v>
      </c>
      <c r="B111" s="133">
        <v>200713300</v>
      </c>
      <c r="C111" s="21" t="s">
        <v>46</v>
      </c>
      <c r="D111" s="21" t="s">
        <v>47</v>
      </c>
      <c r="E111" s="21">
        <v>0</v>
      </c>
      <c r="F111" s="96">
        <v>303737</v>
      </c>
      <c r="G111" s="96">
        <v>247741</v>
      </c>
      <c r="H111" s="96">
        <v>245704</v>
      </c>
      <c r="I111" s="21"/>
      <c r="J111" s="21" t="s">
        <v>93</v>
      </c>
      <c r="K111" s="21">
        <v>7</v>
      </c>
      <c r="L111" s="97" t="s">
        <v>395</v>
      </c>
      <c r="M111" s="21" t="s">
        <v>48</v>
      </c>
      <c r="N111" s="103" t="s">
        <v>328</v>
      </c>
      <c r="O111" s="33">
        <v>0</v>
      </c>
      <c r="P111" s="13">
        <v>0</v>
      </c>
      <c r="Q111" s="42">
        <v>0</v>
      </c>
      <c r="R111" s="117"/>
      <c r="S111" s="144">
        <v>65</v>
      </c>
      <c r="T111" s="180">
        <f t="shared" si="2"/>
        <v>0</v>
      </c>
      <c r="U111" s="168">
        <v>0</v>
      </c>
      <c r="V111" s="13">
        <v>0</v>
      </c>
      <c r="W111" s="82">
        <v>0</v>
      </c>
      <c r="X111" s="33">
        <f t="shared" si="3"/>
        <v>0</v>
      </c>
      <c r="Y111" s="100"/>
    </row>
    <row r="112" spans="1:25" s="101" customFormat="1" ht="165">
      <c r="A112" s="141">
        <v>108</v>
      </c>
      <c r="B112" s="133">
        <v>200713600</v>
      </c>
      <c r="C112" s="21" t="s">
        <v>376</v>
      </c>
      <c r="D112" s="21" t="s">
        <v>471</v>
      </c>
      <c r="E112" s="21">
        <v>0</v>
      </c>
      <c r="F112" s="96">
        <v>106695</v>
      </c>
      <c r="G112" s="96">
        <v>105890</v>
      </c>
      <c r="H112" s="96">
        <v>85889</v>
      </c>
      <c r="I112" s="21"/>
      <c r="J112" s="21" t="s">
        <v>93</v>
      </c>
      <c r="K112" s="21">
        <v>3</v>
      </c>
      <c r="L112" s="97" t="s">
        <v>395</v>
      </c>
      <c r="M112" s="21" t="s">
        <v>377</v>
      </c>
      <c r="N112" s="103" t="s">
        <v>129</v>
      </c>
      <c r="O112" s="33">
        <v>0</v>
      </c>
      <c r="P112" s="13">
        <v>0</v>
      </c>
      <c r="Q112" s="42">
        <v>0</v>
      </c>
      <c r="R112" s="117"/>
      <c r="S112" s="144">
        <v>54</v>
      </c>
      <c r="T112" s="180">
        <f t="shared" si="2"/>
        <v>0</v>
      </c>
      <c r="U112" s="168">
        <v>0</v>
      </c>
      <c r="V112" s="13">
        <v>0</v>
      </c>
      <c r="W112" s="82">
        <v>0</v>
      </c>
      <c r="X112" s="33">
        <f t="shared" si="3"/>
        <v>0</v>
      </c>
      <c r="Y112" s="100"/>
    </row>
    <row r="113" spans="1:25" s="101" customFormat="1" ht="135">
      <c r="A113" s="141">
        <v>109</v>
      </c>
      <c r="B113" s="133">
        <v>200714400</v>
      </c>
      <c r="C113" s="21" t="s">
        <v>378</v>
      </c>
      <c r="D113" s="21" t="s">
        <v>471</v>
      </c>
      <c r="E113" s="21">
        <v>0</v>
      </c>
      <c r="F113" s="96">
        <v>132630</v>
      </c>
      <c r="G113" s="96">
        <v>136825</v>
      </c>
      <c r="H113" s="96">
        <v>141161</v>
      </c>
      <c r="I113" s="21"/>
      <c r="J113" s="21" t="s">
        <v>93</v>
      </c>
      <c r="K113" s="21">
        <v>3</v>
      </c>
      <c r="L113" s="97" t="s">
        <v>395</v>
      </c>
      <c r="M113" s="21" t="s">
        <v>259</v>
      </c>
      <c r="N113" s="103" t="s">
        <v>282</v>
      </c>
      <c r="O113" s="33">
        <v>0</v>
      </c>
      <c r="P113" s="13">
        <v>0</v>
      </c>
      <c r="Q113" s="42">
        <v>0</v>
      </c>
      <c r="R113" s="117"/>
      <c r="S113" s="144">
        <v>53</v>
      </c>
      <c r="T113" s="180">
        <f t="shared" si="2"/>
        <v>0</v>
      </c>
      <c r="U113" s="168">
        <v>0</v>
      </c>
      <c r="V113" s="13">
        <v>0</v>
      </c>
      <c r="W113" s="82">
        <v>0</v>
      </c>
      <c r="X113" s="33">
        <f t="shared" si="3"/>
        <v>0</v>
      </c>
      <c r="Y113" s="100"/>
    </row>
    <row r="114" spans="1:25" s="101" customFormat="1" ht="120">
      <c r="A114" s="141">
        <v>110</v>
      </c>
      <c r="B114" s="133">
        <v>200714800</v>
      </c>
      <c r="C114" s="21" t="s">
        <v>337</v>
      </c>
      <c r="D114" s="21" t="s">
        <v>390</v>
      </c>
      <c r="E114" s="21">
        <v>0</v>
      </c>
      <c r="F114" s="96">
        <v>153282</v>
      </c>
      <c r="G114" s="96">
        <v>281257</v>
      </c>
      <c r="H114" s="96">
        <v>264040</v>
      </c>
      <c r="I114" s="21"/>
      <c r="J114" s="21" t="s">
        <v>93</v>
      </c>
      <c r="K114" s="21">
        <v>7</v>
      </c>
      <c r="L114" s="97" t="s">
        <v>395</v>
      </c>
      <c r="M114" s="21" t="s">
        <v>236</v>
      </c>
      <c r="N114" s="103" t="s">
        <v>260</v>
      </c>
      <c r="O114" s="33">
        <v>0</v>
      </c>
      <c r="P114" s="13">
        <v>0</v>
      </c>
      <c r="Q114" s="42">
        <v>0</v>
      </c>
      <c r="R114" s="117"/>
      <c r="S114" s="144">
        <v>66</v>
      </c>
      <c r="T114" s="180">
        <f t="shared" si="2"/>
        <v>0</v>
      </c>
      <c r="U114" s="168">
        <v>0</v>
      </c>
      <c r="V114" s="13">
        <v>0</v>
      </c>
      <c r="W114" s="82">
        <v>0</v>
      </c>
      <c r="X114" s="33">
        <f t="shared" si="3"/>
        <v>0</v>
      </c>
      <c r="Y114" s="100"/>
    </row>
    <row r="115" spans="1:25" s="101" customFormat="1" ht="75">
      <c r="A115" s="141">
        <v>111</v>
      </c>
      <c r="B115" s="133">
        <v>200715100</v>
      </c>
      <c r="C115" s="21" t="s">
        <v>184</v>
      </c>
      <c r="D115" s="21" t="s">
        <v>185</v>
      </c>
      <c r="E115" s="21">
        <v>0</v>
      </c>
      <c r="F115" s="96">
        <v>100000</v>
      </c>
      <c r="G115" s="96">
        <v>50000</v>
      </c>
      <c r="H115" s="96">
        <v>0</v>
      </c>
      <c r="I115" s="21"/>
      <c r="J115" s="21" t="s">
        <v>93</v>
      </c>
      <c r="K115" s="21">
        <v>3</v>
      </c>
      <c r="L115" s="97" t="s">
        <v>326</v>
      </c>
      <c r="M115" s="21" t="s">
        <v>186</v>
      </c>
      <c r="N115" s="103" t="s">
        <v>328</v>
      </c>
      <c r="O115" s="33">
        <v>0</v>
      </c>
      <c r="P115" s="13">
        <v>0</v>
      </c>
      <c r="Q115" s="42">
        <v>0</v>
      </c>
      <c r="R115" s="117"/>
      <c r="S115" s="144">
        <v>54</v>
      </c>
      <c r="T115" s="180">
        <f t="shared" si="2"/>
        <v>0</v>
      </c>
      <c r="U115" s="168">
        <v>0</v>
      </c>
      <c r="V115" s="13">
        <v>0</v>
      </c>
      <c r="W115" s="82">
        <v>0</v>
      </c>
      <c r="X115" s="33">
        <f t="shared" si="3"/>
        <v>0</v>
      </c>
      <c r="Y115" s="100"/>
    </row>
    <row r="116" spans="1:25" s="101" customFormat="1" ht="67.5" customHeight="1">
      <c r="A116" s="141">
        <v>112</v>
      </c>
      <c r="B116" s="133">
        <v>200716000</v>
      </c>
      <c r="C116" s="21" t="s">
        <v>226</v>
      </c>
      <c r="D116" s="21" t="s">
        <v>303</v>
      </c>
      <c r="E116" s="21">
        <v>0</v>
      </c>
      <c r="F116" s="96">
        <v>199983</v>
      </c>
      <c r="G116" s="96">
        <v>205896</v>
      </c>
      <c r="H116" s="96">
        <v>212652</v>
      </c>
      <c r="I116" s="21"/>
      <c r="J116" s="21" t="s">
        <v>93</v>
      </c>
      <c r="K116" s="21">
        <v>1</v>
      </c>
      <c r="L116" s="97" t="s">
        <v>395</v>
      </c>
      <c r="M116" s="21" t="s">
        <v>227</v>
      </c>
      <c r="N116" s="103" t="s">
        <v>328</v>
      </c>
      <c r="O116" s="33">
        <v>0</v>
      </c>
      <c r="P116" s="13">
        <v>0</v>
      </c>
      <c r="Q116" s="42">
        <v>0</v>
      </c>
      <c r="R116" s="117"/>
      <c r="S116" s="144">
        <v>47</v>
      </c>
      <c r="T116" s="180">
        <f t="shared" si="2"/>
        <v>0</v>
      </c>
      <c r="U116" s="168">
        <v>0</v>
      </c>
      <c r="V116" s="13">
        <v>0</v>
      </c>
      <c r="W116" s="82">
        <v>0</v>
      </c>
      <c r="X116" s="33">
        <f t="shared" si="3"/>
        <v>0</v>
      </c>
      <c r="Y116" s="100"/>
    </row>
    <row r="117" spans="1:25" s="101" customFormat="1" ht="120">
      <c r="A117" s="141">
        <v>113</v>
      </c>
      <c r="B117" s="133">
        <v>200716400</v>
      </c>
      <c r="C117" s="21" t="s">
        <v>80</v>
      </c>
      <c r="D117" s="21" t="s">
        <v>394</v>
      </c>
      <c r="E117" s="21">
        <v>0</v>
      </c>
      <c r="F117" s="96">
        <v>262126</v>
      </c>
      <c r="G117" s="96">
        <v>237926</v>
      </c>
      <c r="H117" s="96">
        <v>241767</v>
      </c>
      <c r="I117" s="21"/>
      <c r="J117" s="21" t="s">
        <v>93</v>
      </c>
      <c r="K117" s="21" t="s">
        <v>72</v>
      </c>
      <c r="L117" s="97" t="s">
        <v>72</v>
      </c>
      <c r="M117" s="21" t="s">
        <v>81</v>
      </c>
      <c r="N117" s="103"/>
      <c r="O117" s="33">
        <v>0</v>
      </c>
      <c r="P117" s="13">
        <v>0</v>
      </c>
      <c r="Q117" s="42">
        <v>0</v>
      </c>
      <c r="R117" s="117"/>
      <c r="S117" s="144">
        <v>70</v>
      </c>
      <c r="T117" s="180">
        <f t="shared" si="2"/>
        <v>0</v>
      </c>
      <c r="U117" s="168">
        <v>0</v>
      </c>
      <c r="V117" s="13">
        <v>0</v>
      </c>
      <c r="W117" s="82">
        <v>0</v>
      </c>
      <c r="X117" s="33">
        <f t="shared" si="3"/>
        <v>0</v>
      </c>
      <c r="Y117" s="100"/>
    </row>
    <row r="118" spans="1:25" s="101" customFormat="1" ht="120">
      <c r="A118" s="141">
        <v>114</v>
      </c>
      <c r="B118" s="133">
        <v>200716800</v>
      </c>
      <c r="C118" s="21" t="s">
        <v>233</v>
      </c>
      <c r="D118" s="21" t="s">
        <v>103</v>
      </c>
      <c r="E118" s="21">
        <v>0</v>
      </c>
      <c r="F118" s="96">
        <v>459527</v>
      </c>
      <c r="G118" s="96">
        <v>447564</v>
      </c>
      <c r="H118" s="96">
        <v>460992</v>
      </c>
      <c r="I118" s="21"/>
      <c r="J118" s="21" t="s">
        <v>93</v>
      </c>
      <c r="K118" s="21">
        <v>2</v>
      </c>
      <c r="L118" s="97" t="s">
        <v>395</v>
      </c>
      <c r="M118" s="21" t="s">
        <v>234</v>
      </c>
      <c r="N118" s="103" t="s">
        <v>282</v>
      </c>
      <c r="O118" s="33">
        <v>0</v>
      </c>
      <c r="P118" s="13">
        <v>0</v>
      </c>
      <c r="Q118" s="42">
        <v>0</v>
      </c>
      <c r="R118" s="117"/>
      <c r="S118" s="144">
        <v>52</v>
      </c>
      <c r="T118" s="180">
        <f t="shared" si="2"/>
        <v>0</v>
      </c>
      <c r="U118" s="168">
        <v>0</v>
      </c>
      <c r="V118" s="13">
        <v>0</v>
      </c>
      <c r="W118" s="82">
        <v>0</v>
      </c>
      <c r="X118" s="33">
        <f t="shared" si="3"/>
        <v>0</v>
      </c>
      <c r="Y118" s="100"/>
    </row>
    <row r="119" spans="1:25" s="101" customFormat="1" ht="78.75" customHeight="1">
      <c r="A119" s="141">
        <v>115</v>
      </c>
      <c r="B119" s="133">
        <v>200716900</v>
      </c>
      <c r="C119" s="21" t="s">
        <v>379</v>
      </c>
      <c r="D119" s="21" t="s">
        <v>303</v>
      </c>
      <c r="E119" s="21">
        <v>0</v>
      </c>
      <c r="F119" s="96">
        <v>451147</v>
      </c>
      <c r="G119" s="96">
        <v>235341</v>
      </c>
      <c r="H119" s="96">
        <v>164912</v>
      </c>
      <c r="I119" s="21"/>
      <c r="J119" s="21" t="s">
        <v>93</v>
      </c>
      <c r="K119" s="21">
        <v>3</v>
      </c>
      <c r="L119" s="97" t="s">
        <v>395</v>
      </c>
      <c r="M119" s="21" t="s">
        <v>23</v>
      </c>
      <c r="N119" s="103"/>
      <c r="O119" s="33">
        <v>0</v>
      </c>
      <c r="P119" s="13">
        <v>0</v>
      </c>
      <c r="Q119" s="42">
        <v>0</v>
      </c>
      <c r="R119" s="117"/>
      <c r="S119" s="144">
        <v>53</v>
      </c>
      <c r="T119" s="180">
        <f t="shared" si="2"/>
        <v>0</v>
      </c>
      <c r="U119" s="168">
        <v>0</v>
      </c>
      <c r="V119" s="13">
        <v>0</v>
      </c>
      <c r="W119" s="82">
        <v>0</v>
      </c>
      <c r="X119" s="33">
        <f t="shared" si="3"/>
        <v>0</v>
      </c>
      <c r="Y119" s="100"/>
    </row>
    <row r="120" spans="1:25" s="101" customFormat="1" ht="52.5" customHeight="1">
      <c r="A120" s="141">
        <v>116</v>
      </c>
      <c r="B120" s="133">
        <v>200717500</v>
      </c>
      <c r="C120" s="21" t="s">
        <v>338</v>
      </c>
      <c r="D120" s="21" t="s">
        <v>339</v>
      </c>
      <c r="E120" s="21">
        <v>0</v>
      </c>
      <c r="F120" s="96">
        <v>80445</v>
      </c>
      <c r="G120" s="96">
        <v>124266</v>
      </c>
      <c r="H120" s="96">
        <v>129235</v>
      </c>
      <c r="I120" s="21"/>
      <c r="J120" s="21" t="s">
        <v>93</v>
      </c>
      <c r="K120" s="21">
        <v>7</v>
      </c>
      <c r="L120" s="97" t="s">
        <v>395</v>
      </c>
      <c r="M120" s="21" t="s">
        <v>340</v>
      </c>
      <c r="N120" s="103" t="s">
        <v>282</v>
      </c>
      <c r="O120" s="33">
        <v>0</v>
      </c>
      <c r="P120" s="13">
        <v>0</v>
      </c>
      <c r="Q120" s="42">
        <v>0</v>
      </c>
      <c r="R120" s="117"/>
      <c r="S120" s="144" t="s">
        <v>341</v>
      </c>
      <c r="T120" s="180">
        <f t="shared" si="2"/>
        <v>0</v>
      </c>
      <c r="U120" s="168">
        <v>0</v>
      </c>
      <c r="V120" s="13">
        <v>0</v>
      </c>
      <c r="W120" s="82">
        <v>0</v>
      </c>
      <c r="X120" s="33">
        <f t="shared" si="3"/>
        <v>0</v>
      </c>
      <c r="Y120" s="100"/>
    </row>
    <row r="121" spans="1:25" s="101" customFormat="1" ht="120">
      <c r="A121" s="141">
        <v>117</v>
      </c>
      <c r="B121" s="133">
        <v>200717700</v>
      </c>
      <c r="C121" s="21" t="s">
        <v>228</v>
      </c>
      <c r="D121" s="21" t="s">
        <v>330</v>
      </c>
      <c r="E121" s="21">
        <v>0</v>
      </c>
      <c r="F121" s="96">
        <v>285438</v>
      </c>
      <c r="G121" s="96">
        <v>309678</v>
      </c>
      <c r="H121" s="96">
        <v>318997</v>
      </c>
      <c r="I121" s="21"/>
      <c r="J121" s="21" t="s">
        <v>93</v>
      </c>
      <c r="K121" s="21">
        <v>1</v>
      </c>
      <c r="L121" s="97" t="s">
        <v>395</v>
      </c>
      <c r="M121" s="21" t="s">
        <v>229</v>
      </c>
      <c r="N121" s="103" t="s">
        <v>256</v>
      </c>
      <c r="O121" s="33">
        <v>0</v>
      </c>
      <c r="P121" s="13">
        <v>0</v>
      </c>
      <c r="Q121" s="42">
        <v>0</v>
      </c>
      <c r="R121" s="117"/>
      <c r="S121" s="144">
        <v>46</v>
      </c>
      <c r="T121" s="180">
        <f t="shared" si="2"/>
        <v>0</v>
      </c>
      <c r="U121" s="168">
        <v>0</v>
      </c>
      <c r="V121" s="13">
        <v>0</v>
      </c>
      <c r="W121" s="82">
        <v>0</v>
      </c>
      <c r="X121" s="33">
        <f t="shared" si="3"/>
        <v>0</v>
      </c>
      <c r="Y121" s="100"/>
    </row>
    <row r="122" spans="1:25" s="101" customFormat="1" ht="135">
      <c r="A122" s="141">
        <v>118</v>
      </c>
      <c r="B122" s="133">
        <v>200718000</v>
      </c>
      <c r="C122" s="21" t="s">
        <v>187</v>
      </c>
      <c r="D122" s="21" t="s">
        <v>437</v>
      </c>
      <c r="E122" s="21">
        <v>0</v>
      </c>
      <c r="F122" s="96">
        <v>190328</v>
      </c>
      <c r="G122" s="96">
        <v>197144</v>
      </c>
      <c r="H122" s="96">
        <v>210019</v>
      </c>
      <c r="I122" s="21"/>
      <c r="J122" s="21" t="s">
        <v>93</v>
      </c>
      <c r="K122" s="21">
        <v>3</v>
      </c>
      <c r="L122" s="97" t="s">
        <v>326</v>
      </c>
      <c r="M122" s="21" t="s">
        <v>188</v>
      </c>
      <c r="N122" s="103"/>
      <c r="O122" s="33">
        <v>0</v>
      </c>
      <c r="P122" s="13">
        <v>0</v>
      </c>
      <c r="Q122" s="42">
        <v>0</v>
      </c>
      <c r="R122" s="117"/>
      <c r="S122" s="144" t="s">
        <v>189</v>
      </c>
      <c r="T122" s="180">
        <f t="shared" si="2"/>
        <v>0</v>
      </c>
      <c r="U122" s="168">
        <v>0</v>
      </c>
      <c r="V122" s="13">
        <v>0</v>
      </c>
      <c r="W122" s="82">
        <v>0</v>
      </c>
      <c r="X122" s="33">
        <f t="shared" si="3"/>
        <v>0</v>
      </c>
      <c r="Y122" s="100"/>
    </row>
    <row r="123" spans="1:25" s="101" customFormat="1" ht="75">
      <c r="A123" s="141">
        <v>119</v>
      </c>
      <c r="B123" s="133">
        <v>200718700</v>
      </c>
      <c r="C123" s="21" t="s">
        <v>24</v>
      </c>
      <c r="D123" s="21" t="s">
        <v>303</v>
      </c>
      <c r="E123" s="21">
        <v>0</v>
      </c>
      <c r="F123" s="96">
        <v>144910</v>
      </c>
      <c r="G123" s="96">
        <v>166255</v>
      </c>
      <c r="H123" s="96">
        <v>100033</v>
      </c>
      <c r="I123" s="21"/>
      <c r="J123" s="21" t="s">
        <v>93</v>
      </c>
      <c r="K123" s="21">
        <v>3</v>
      </c>
      <c r="L123" s="97" t="s">
        <v>395</v>
      </c>
      <c r="M123" s="21" t="s">
        <v>25</v>
      </c>
      <c r="N123" s="103" t="s">
        <v>282</v>
      </c>
      <c r="O123" s="33">
        <v>0</v>
      </c>
      <c r="P123" s="13">
        <v>0</v>
      </c>
      <c r="Q123" s="42">
        <v>0</v>
      </c>
      <c r="R123" s="117"/>
      <c r="S123" s="144">
        <v>67</v>
      </c>
      <c r="T123" s="180">
        <f t="shared" si="2"/>
        <v>0</v>
      </c>
      <c r="U123" s="168">
        <v>0</v>
      </c>
      <c r="V123" s="13">
        <v>0</v>
      </c>
      <c r="W123" s="82">
        <v>0</v>
      </c>
      <c r="X123" s="33">
        <f t="shared" si="3"/>
        <v>0</v>
      </c>
      <c r="Y123" s="100"/>
    </row>
    <row r="124" spans="1:25" s="101" customFormat="1" ht="120">
      <c r="A124" s="141">
        <v>120</v>
      </c>
      <c r="B124" s="133">
        <v>200719700</v>
      </c>
      <c r="C124" s="21" t="s">
        <v>348</v>
      </c>
      <c r="D124" s="21" t="s">
        <v>330</v>
      </c>
      <c r="E124" s="21">
        <v>0</v>
      </c>
      <c r="F124" s="96">
        <v>336400</v>
      </c>
      <c r="G124" s="96">
        <v>354000</v>
      </c>
      <c r="H124" s="96">
        <v>366000</v>
      </c>
      <c r="I124" s="21"/>
      <c r="J124" s="21" t="s">
        <v>93</v>
      </c>
      <c r="K124" s="21">
        <v>9</v>
      </c>
      <c r="L124" s="97" t="s">
        <v>395</v>
      </c>
      <c r="M124" s="21" t="s">
        <v>349</v>
      </c>
      <c r="N124" s="103" t="s">
        <v>256</v>
      </c>
      <c r="O124" s="33">
        <v>0</v>
      </c>
      <c r="P124" s="13">
        <v>0</v>
      </c>
      <c r="Q124" s="42">
        <v>0</v>
      </c>
      <c r="R124" s="117"/>
      <c r="S124" s="144">
        <v>59</v>
      </c>
      <c r="T124" s="180">
        <f t="shared" si="2"/>
        <v>0</v>
      </c>
      <c r="U124" s="168">
        <v>0</v>
      </c>
      <c r="V124" s="13">
        <v>0</v>
      </c>
      <c r="W124" s="82">
        <v>0</v>
      </c>
      <c r="X124" s="33">
        <f t="shared" si="3"/>
        <v>0</v>
      </c>
      <c r="Y124" s="100"/>
    </row>
    <row r="125" spans="1:30" s="101" customFormat="1" ht="90">
      <c r="A125" s="141">
        <v>121</v>
      </c>
      <c r="B125" s="133">
        <v>200719800</v>
      </c>
      <c r="C125" s="21" t="s">
        <v>215</v>
      </c>
      <c r="D125" s="21" t="s">
        <v>137</v>
      </c>
      <c r="E125" s="21">
        <v>0</v>
      </c>
      <c r="F125" s="96">
        <v>382432</v>
      </c>
      <c r="G125" s="96">
        <v>420675</v>
      </c>
      <c r="H125" s="96">
        <v>462742</v>
      </c>
      <c r="I125" s="21" t="s">
        <v>251</v>
      </c>
      <c r="J125" s="21" t="s">
        <v>93</v>
      </c>
      <c r="K125" s="21">
        <v>12</v>
      </c>
      <c r="L125" s="97" t="s">
        <v>313</v>
      </c>
      <c r="M125" s="21" t="s">
        <v>216</v>
      </c>
      <c r="N125" s="103" t="s">
        <v>328</v>
      </c>
      <c r="O125" s="33">
        <v>0</v>
      </c>
      <c r="P125" s="13">
        <v>0</v>
      </c>
      <c r="Q125" s="42">
        <v>0</v>
      </c>
      <c r="R125" s="104" t="s">
        <v>388</v>
      </c>
      <c r="S125" s="144">
        <v>62</v>
      </c>
      <c r="T125" s="180">
        <f t="shared" si="2"/>
        <v>0</v>
      </c>
      <c r="U125" s="168">
        <v>0</v>
      </c>
      <c r="V125" s="13">
        <v>0</v>
      </c>
      <c r="W125" s="82">
        <v>0</v>
      </c>
      <c r="X125" s="33">
        <f t="shared" si="3"/>
        <v>0</v>
      </c>
      <c r="Y125" s="100"/>
      <c r="Z125" s="105"/>
      <c r="AA125" s="105"/>
      <c r="AB125" s="105"/>
      <c r="AC125" s="105"/>
      <c r="AD125" s="105"/>
    </row>
    <row r="126" spans="1:25" s="101" customFormat="1" ht="195">
      <c r="A126" s="141">
        <v>122</v>
      </c>
      <c r="B126" s="133">
        <v>200721300</v>
      </c>
      <c r="C126" s="21" t="s">
        <v>235</v>
      </c>
      <c r="D126" s="21" t="s">
        <v>390</v>
      </c>
      <c r="E126" s="21">
        <v>0</v>
      </c>
      <c r="F126" s="96">
        <v>547057</v>
      </c>
      <c r="G126" s="96">
        <v>773105</v>
      </c>
      <c r="H126" s="96">
        <v>727882</v>
      </c>
      <c r="I126" s="21"/>
      <c r="J126" s="21" t="s">
        <v>93</v>
      </c>
      <c r="K126" s="21">
        <v>2</v>
      </c>
      <c r="L126" s="97" t="s">
        <v>395</v>
      </c>
      <c r="M126" s="21" t="s">
        <v>236</v>
      </c>
      <c r="N126" s="103" t="s">
        <v>129</v>
      </c>
      <c r="O126" s="33">
        <v>0</v>
      </c>
      <c r="P126" s="13">
        <v>0</v>
      </c>
      <c r="Q126" s="42">
        <v>0</v>
      </c>
      <c r="R126" s="117"/>
      <c r="S126" s="144">
        <v>66</v>
      </c>
      <c r="T126" s="180">
        <f t="shared" si="2"/>
        <v>0</v>
      </c>
      <c r="U126" s="168">
        <v>0</v>
      </c>
      <c r="V126" s="13">
        <v>0</v>
      </c>
      <c r="W126" s="82">
        <v>0</v>
      </c>
      <c r="X126" s="33">
        <f t="shared" si="3"/>
        <v>0</v>
      </c>
      <c r="Y126" s="100"/>
    </row>
    <row r="127" spans="1:25" s="101" customFormat="1" ht="120">
      <c r="A127" s="141">
        <v>123</v>
      </c>
      <c r="B127" s="133">
        <v>200721800</v>
      </c>
      <c r="C127" s="21" t="s">
        <v>342</v>
      </c>
      <c r="D127" s="21" t="s">
        <v>394</v>
      </c>
      <c r="E127" s="21">
        <v>0</v>
      </c>
      <c r="F127" s="96">
        <v>60689</v>
      </c>
      <c r="G127" s="96">
        <v>25392</v>
      </c>
      <c r="H127" s="96">
        <v>0</v>
      </c>
      <c r="I127" s="21"/>
      <c r="J127" s="21" t="s">
        <v>93</v>
      </c>
      <c r="K127" s="21">
        <v>7</v>
      </c>
      <c r="L127" s="97" t="s">
        <v>395</v>
      </c>
      <c r="M127" s="21" t="s">
        <v>343</v>
      </c>
      <c r="N127" s="103"/>
      <c r="O127" s="33">
        <v>0</v>
      </c>
      <c r="P127" s="13">
        <v>0</v>
      </c>
      <c r="Q127" s="42">
        <v>0</v>
      </c>
      <c r="R127" s="117"/>
      <c r="S127" s="144" t="s">
        <v>344</v>
      </c>
      <c r="T127" s="180">
        <f t="shared" si="2"/>
        <v>0</v>
      </c>
      <c r="U127" s="168">
        <v>0</v>
      </c>
      <c r="V127" s="13">
        <v>0</v>
      </c>
      <c r="W127" s="82">
        <v>0</v>
      </c>
      <c r="X127" s="33">
        <f t="shared" si="3"/>
        <v>0</v>
      </c>
      <c r="Y127" s="100"/>
    </row>
    <row r="128" spans="1:25" s="101" customFormat="1" ht="90">
      <c r="A128" s="141">
        <v>124</v>
      </c>
      <c r="B128" s="133">
        <v>200722700</v>
      </c>
      <c r="C128" s="21" t="s">
        <v>40</v>
      </c>
      <c r="D128" s="21" t="s">
        <v>303</v>
      </c>
      <c r="E128" s="21">
        <v>0</v>
      </c>
      <c r="F128" s="96">
        <v>213250</v>
      </c>
      <c r="G128" s="96">
        <v>232194</v>
      </c>
      <c r="H128" s="96">
        <v>66755</v>
      </c>
      <c r="I128" s="21"/>
      <c r="J128" s="21" t="s">
        <v>93</v>
      </c>
      <c r="K128" s="21">
        <v>6</v>
      </c>
      <c r="L128" s="97" t="s">
        <v>395</v>
      </c>
      <c r="M128" s="21" t="s">
        <v>259</v>
      </c>
      <c r="N128" s="103" t="s">
        <v>328</v>
      </c>
      <c r="O128" s="33">
        <v>0</v>
      </c>
      <c r="P128" s="13">
        <v>0</v>
      </c>
      <c r="Q128" s="42">
        <v>0</v>
      </c>
      <c r="R128" s="117"/>
      <c r="S128" s="144">
        <v>57</v>
      </c>
      <c r="T128" s="180">
        <f t="shared" si="2"/>
        <v>0</v>
      </c>
      <c r="U128" s="168">
        <v>0</v>
      </c>
      <c r="V128" s="13">
        <v>0</v>
      </c>
      <c r="W128" s="82">
        <v>0</v>
      </c>
      <c r="X128" s="33">
        <f t="shared" si="3"/>
        <v>0</v>
      </c>
      <c r="Y128" s="100"/>
    </row>
    <row r="129" spans="1:25" s="101" customFormat="1" ht="105">
      <c r="A129" s="141">
        <v>125</v>
      </c>
      <c r="B129" s="133">
        <v>200723000</v>
      </c>
      <c r="C129" s="21" t="s">
        <v>41</v>
      </c>
      <c r="D129" s="21" t="s">
        <v>42</v>
      </c>
      <c r="E129" s="21">
        <v>0</v>
      </c>
      <c r="F129" s="96">
        <v>50697</v>
      </c>
      <c r="G129" s="96">
        <v>53716</v>
      </c>
      <c r="H129" s="96">
        <v>35028</v>
      </c>
      <c r="I129" s="21"/>
      <c r="J129" s="21" t="s">
        <v>93</v>
      </c>
      <c r="K129" s="21">
        <v>6</v>
      </c>
      <c r="L129" s="97" t="s">
        <v>395</v>
      </c>
      <c r="M129" s="21" t="s">
        <v>39</v>
      </c>
      <c r="N129" s="103" t="s">
        <v>328</v>
      </c>
      <c r="O129" s="33">
        <v>0</v>
      </c>
      <c r="P129" s="13">
        <v>0</v>
      </c>
      <c r="Q129" s="42">
        <v>0</v>
      </c>
      <c r="R129" s="117"/>
      <c r="S129" s="144">
        <v>58</v>
      </c>
      <c r="T129" s="180">
        <f t="shared" si="2"/>
        <v>0</v>
      </c>
      <c r="U129" s="168">
        <v>0</v>
      </c>
      <c r="V129" s="13">
        <v>0</v>
      </c>
      <c r="W129" s="82">
        <v>0</v>
      </c>
      <c r="X129" s="33">
        <f t="shared" si="3"/>
        <v>0</v>
      </c>
      <c r="Y129" s="100"/>
    </row>
    <row r="130" spans="1:25" s="101" customFormat="1" ht="102.75" customHeight="1">
      <c r="A130" s="141">
        <v>126</v>
      </c>
      <c r="B130" s="133">
        <v>200723600</v>
      </c>
      <c r="C130" s="21" t="s">
        <v>174</v>
      </c>
      <c r="D130" s="21" t="s">
        <v>175</v>
      </c>
      <c r="E130" s="21">
        <v>0</v>
      </c>
      <c r="F130" s="96">
        <v>490430</v>
      </c>
      <c r="G130" s="96">
        <v>491812</v>
      </c>
      <c r="H130" s="96">
        <v>477808</v>
      </c>
      <c r="I130" s="21"/>
      <c r="J130" s="21" t="s">
        <v>93</v>
      </c>
      <c r="K130" s="21">
        <v>2</v>
      </c>
      <c r="L130" s="97" t="s">
        <v>326</v>
      </c>
      <c r="M130" s="21" t="s">
        <v>176</v>
      </c>
      <c r="N130" s="103" t="s">
        <v>282</v>
      </c>
      <c r="O130" s="33">
        <v>0</v>
      </c>
      <c r="P130" s="13">
        <v>0</v>
      </c>
      <c r="Q130" s="42">
        <v>0</v>
      </c>
      <c r="R130" s="117"/>
      <c r="S130" s="144">
        <v>59</v>
      </c>
      <c r="T130" s="180">
        <f t="shared" si="2"/>
        <v>0</v>
      </c>
      <c r="U130" s="168">
        <v>0</v>
      </c>
      <c r="V130" s="13">
        <v>0</v>
      </c>
      <c r="W130" s="82">
        <v>0</v>
      </c>
      <c r="X130" s="33">
        <f t="shared" si="3"/>
        <v>0</v>
      </c>
      <c r="Y130" s="100"/>
    </row>
    <row r="131" spans="1:25" s="101" customFormat="1" ht="87.75" customHeight="1">
      <c r="A131" s="141">
        <v>127</v>
      </c>
      <c r="B131" s="133">
        <v>200725000</v>
      </c>
      <c r="C131" s="21" t="s">
        <v>230</v>
      </c>
      <c r="D131" s="21" t="s">
        <v>231</v>
      </c>
      <c r="E131" s="21">
        <v>0</v>
      </c>
      <c r="F131" s="96">
        <v>1287711</v>
      </c>
      <c r="G131" s="96">
        <v>959465</v>
      </c>
      <c r="H131" s="96">
        <v>966814</v>
      </c>
      <c r="I131" s="21"/>
      <c r="J131" s="21" t="s">
        <v>93</v>
      </c>
      <c r="K131" s="21">
        <v>1</v>
      </c>
      <c r="L131" s="97" t="s">
        <v>395</v>
      </c>
      <c r="M131" s="21" t="s">
        <v>232</v>
      </c>
      <c r="N131" s="103"/>
      <c r="O131" s="33">
        <v>0</v>
      </c>
      <c r="P131" s="13">
        <v>0</v>
      </c>
      <c r="Q131" s="42">
        <v>0</v>
      </c>
      <c r="R131" s="117"/>
      <c r="S131" s="144">
        <v>48</v>
      </c>
      <c r="T131" s="180">
        <f t="shared" si="2"/>
        <v>0</v>
      </c>
      <c r="U131" s="168">
        <v>0</v>
      </c>
      <c r="V131" s="13">
        <v>0</v>
      </c>
      <c r="W131" s="82">
        <v>0</v>
      </c>
      <c r="X131" s="33">
        <f t="shared" si="3"/>
        <v>0</v>
      </c>
      <c r="Y131" s="100"/>
    </row>
    <row r="132" spans="1:25" s="101" customFormat="1" ht="105">
      <c r="A132" s="141">
        <v>128</v>
      </c>
      <c r="B132" s="133">
        <v>200725200</v>
      </c>
      <c r="C132" s="21" t="s">
        <v>26</v>
      </c>
      <c r="D132" s="21" t="s">
        <v>137</v>
      </c>
      <c r="E132" s="21">
        <v>0</v>
      </c>
      <c r="F132" s="96">
        <v>226306</v>
      </c>
      <c r="G132" s="96">
        <v>195372</v>
      </c>
      <c r="H132" s="96">
        <v>178888</v>
      </c>
      <c r="I132" s="21"/>
      <c r="J132" s="21" t="s">
        <v>93</v>
      </c>
      <c r="K132" s="21">
        <v>3</v>
      </c>
      <c r="L132" s="97" t="s">
        <v>395</v>
      </c>
      <c r="M132" s="21" t="s">
        <v>27</v>
      </c>
      <c r="N132" s="103" t="s">
        <v>260</v>
      </c>
      <c r="O132" s="33">
        <v>0</v>
      </c>
      <c r="P132" s="13">
        <v>0</v>
      </c>
      <c r="Q132" s="42">
        <v>0</v>
      </c>
      <c r="R132" s="117"/>
      <c r="S132" s="144">
        <v>54</v>
      </c>
      <c r="T132" s="180">
        <f t="shared" si="2"/>
        <v>0</v>
      </c>
      <c r="U132" s="168">
        <v>0</v>
      </c>
      <c r="V132" s="13">
        <v>0</v>
      </c>
      <c r="W132" s="82">
        <v>0</v>
      </c>
      <c r="X132" s="33">
        <f t="shared" si="3"/>
        <v>0</v>
      </c>
      <c r="Y132" s="100"/>
    </row>
    <row r="133" spans="1:25" s="101" customFormat="1" ht="54.75" customHeight="1">
      <c r="A133" s="141">
        <v>129</v>
      </c>
      <c r="B133" s="133">
        <v>200725600</v>
      </c>
      <c r="C133" s="21" t="s">
        <v>28</v>
      </c>
      <c r="D133" s="21" t="s">
        <v>29</v>
      </c>
      <c r="E133" s="21">
        <v>0</v>
      </c>
      <c r="F133" s="96">
        <v>251546</v>
      </c>
      <c r="G133" s="96">
        <v>330691</v>
      </c>
      <c r="H133" s="96">
        <v>0</v>
      </c>
      <c r="I133" s="21"/>
      <c r="J133" s="21" t="s">
        <v>93</v>
      </c>
      <c r="K133" s="21">
        <v>3</v>
      </c>
      <c r="L133" s="97" t="s">
        <v>395</v>
      </c>
      <c r="M133" s="21" t="s">
        <v>30</v>
      </c>
      <c r="N133" s="103" t="s">
        <v>282</v>
      </c>
      <c r="O133" s="33">
        <v>0</v>
      </c>
      <c r="P133" s="13">
        <v>0</v>
      </c>
      <c r="Q133" s="42">
        <v>0</v>
      </c>
      <c r="R133" s="117"/>
      <c r="S133" s="144" t="s">
        <v>31</v>
      </c>
      <c r="T133" s="180">
        <f t="shared" si="2"/>
        <v>0</v>
      </c>
      <c r="U133" s="168">
        <v>0</v>
      </c>
      <c r="V133" s="13">
        <v>0</v>
      </c>
      <c r="W133" s="82">
        <v>0</v>
      </c>
      <c r="X133" s="33">
        <f t="shared" si="3"/>
        <v>0</v>
      </c>
      <c r="Y133" s="100"/>
    </row>
    <row r="134" spans="1:25" s="101" customFormat="1" ht="105">
      <c r="A134" s="141">
        <v>130</v>
      </c>
      <c r="B134" s="133">
        <v>200726100</v>
      </c>
      <c r="C134" s="21" t="s">
        <v>82</v>
      </c>
      <c r="D134" s="21" t="s">
        <v>83</v>
      </c>
      <c r="E134" s="21">
        <v>0</v>
      </c>
      <c r="F134" s="96">
        <v>79240</v>
      </c>
      <c r="G134" s="96">
        <v>0</v>
      </c>
      <c r="H134" s="96">
        <v>0</v>
      </c>
      <c r="I134" s="21"/>
      <c r="J134" s="21" t="s">
        <v>93</v>
      </c>
      <c r="K134" s="21" t="s">
        <v>72</v>
      </c>
      <c r="L134" s="97" t="s">
        <v>72</v>
      </c>
      <c r="M134" s="21" t="s">
        <v>84</v>
      </c>
      <c r="N134" s="103"/>
      <c r="O134" s="33">
        <v>0</v>
      </c>
      <c r="P134" s="13">
        <v>0</v>
      </c>
      <c r="Q134" s="42">
        <v>0</v>
      </c>
      <c r="R134" s="117"/>
      <c r="S134" s="144">
        <v>70</v>
      </c>
      <c r="T134" s="180">
        <f aca="true" t="shared" si="4" ref="T134:T164">SUM(O134:Q134)</f>
        <v>0</v>
      </c>
      <c r="U134" s="168">
        <v>0</v>
      </c>
      <c r="V134" s="13">
        <v>0</v>
      </c>
      <c r="W134" s="82">
        <v>0</v>
      </c>
      <c r="X134" s="33">
        <f t="shared" si="3"/>
        <v>0</v>
      </c>
      <c r="Y134" s="100"/>
    </row>
    <row r="135" spans="1:25" s="101" customFormat="1" ht="105">
      <c r="A135" s="141">
        <v>131</v>
      </c>
      <c r="B135" s="133">
        <v>200726200</v>
      </c>
      <c r="C135" s="21" t="s">
        <v>190</v>
      </c>
      <c r="D135" s="21" t="s">
        <v>303</v>
      </c>
      <c r="E135" s="21">
        <v>0</v>
      </c>
      <c r="F135" s="96">
        <v>295911</v>
      </c>
      <c r="G135" s="96">
        <v>306851</v>
      </c>
      <c r="H135" s="96">
        <v>291753</v>
      </c>
      <c r="I135" s="21"/>
      <c r="J135" s="21" t="s">
        <v>93</v>
      </c>
      <c r="K135" s="21">
        <v>3</v>
      </c>
      <c r="L135" s="97" t="s">
        <v>326</v>
      </c>
      <c r="M135" s="21" t="s">
        <v>191</v>
      </c>
      <c r="N135" s="103" t="s">
        <v>256</v>
      </c>
      <c r="O135" s="33">
        <v>0</v>
      </c>
      <c r="P135" s="13">
        <v>0</v>
      </c>
      <c r="Q135" s="42">
        <v>0</v>
      </c>
      <c r="R135" s="117"/>
      <c r="S135" s="144" t="s">
        <v>192</v>
      </c>
      <c r="T135" s="180">
        <f t="shared" si="4"/>
        <v>0</v>
      </c>
      <c r="U135" s="168">
        <v>0</v>
      </c>
      <c r="V135" s="13">
        <v>0</v>
      </c>
      <c r="W135" s="82">
        <v>0</v>
      </c>
      <c r="X135" s="33">
        <f aca="true" t="shared" si="5" ref="X135:X164">SUM(U135:W135)</f>
        <v>0</v>
      </c>
      <c r="Y135" s="100"/>
    </row>
    <row r="136" spans="1:25" s="101" customFormat="1" ht="120">
      <c r="A136" s="141">
        <v>132</v>
      </c>
      <c r="B136" s="133">
        <v>200727300</v>
      </c>
      <c r="C136" s="21" t="s">
        <v>32</v>
      </c>
      <c r="D136" s="21" t="s">
        <v>303</v>
      </c>
      <c r="E136" s="21">
        <v>0</v>
      </c>
      <c r="F136" s="96">
        <v>163547</v>
      </c>
      <c r="G136" s="96">
        <v>210086</v>
      </c>
      <c r="H136" s="96">
        <v>193557</v>
      </c>
      <c r="I136" s="21"/>
      <c r="J136" s="21" t="s">
        <v>93</v>
      </c>
      <c r="K136" s="21">
        <v>3</v>
      </c>
      <c r="L136" s="97" t="s">
        <v>395</v>
      </c>
      <c r="M136" s="21" t="s">
        <v>33</v>
      </c>
      <c r="N136" s="103"/>
      <c r="O136" s="33">
        <v>0</v>
      </c>
      <c r="P136" s="13">
        <v>0</v>
      </c>
      <c r="Q136" s="42">
        <v>0</v>
      </c>
      <c r="R136" s="117"/>
      <c r="S136" s="144">
        <v>53</v>
      </c>
      <c r="T136" s="180">
        <f t="shared" si="4"/>
        <v>0</v>
      </c>
      <c r="U136" s="168">
        <v>0</v>
      </c>
      <c r="V136" s="13">
        <v>0</v>
      </c>
      <c r="W136" s="82">
        <v>0</v>
      </c>
      <c r="X136" s="33">
        <f t="shared" si="5"/>
        <v>0</v>
      </c>
      <c r="Y136" s="100"/>
    </row>
    <row r="137" spans="1:25" s="101" customFormat="1" ht="135">
      <c r="A137" s="141">
        <v>133</v>
      </c>
      <c r="B137" s="133">
        <v>200729100</v>
      </c>
      <c r="C137" s="21" t="s">
        <v>362</v>
      </c>
      <c r="D137" s="21" t="s">
        <v>309</v>
      </c>
      <c r="E137" s="21">
        <v>0</v>
      </c>
      <c r="F137" s="96">
        <v>55330</v>
      </c>
      <c r="G137" s="96">
        <v>0</v>
      </c>
      <c r="H137" s="96">
        <v>0</v>
      </c>
      <c r="I137" s="21"/>
      <c r="J137" s="21" t="s">
        <v>93</v>
      </c>
      <c r="K137" s="21">
        <v>12</v>
      </c>
      <c r="L137" s="97" t="s">
        <v>395</v>
      </c>
      <c r="M137" s="21" t="s">
        <v>363</v>
      </c>
      <c r="N137" s="103"/>
      <c r="O137" s="33">
        <v>0</v>
      </c>
      <c r="P137" s="13">
        <v>0</v>
      </c>
      <c r="Q137" s="42">
        <v>0</v>
      </c>
      <c r="R137" s="117"/>
      <c r="S137" s="144" t="s">
        <v>364</v>
      </c>
      <c r="T137" s="180">
        <f t="shared" si="4"/>
        <v>0</v>
      </c>
      <c r="U137" s="168">
        <v>0</v>
      </c>
      <c r="V137" s="13">
        <v>0</v>
      </c>
      <c r="W137" s="82">
        <v>0</v>
      </c>
      <c r="X137" s="33">
        <f t="shared" si="5"/>
        <v>0</v>
      </c>
      <c r="Y137" s="100"/>
    </row>
    <row r="138" spans="1:25" s="101" customFormat="1" ht="105">
      <c r="A138" s="141">
        <v>134</v>
      </c>
      <c r="B138" s="133">
        <v>200729200</v>
      </c>
      <c r="C138" s="21" t="s">
        <v>85</v>
      </c>
      <c r="D138" s="21" t="s">
        <v>437</v>
      </c>
      <c r="E138" s="21">
        <v>0</v>
      </c>
      <c r="F138" s="96">
        <v>63973</v>
      </c>
      <c r="G138" s="96">
        <v>61558</v>
      </c>
      <c r="H138" s="96">
        <v>0</v>
      </c>
      <c r="I138" s="21"/>
      <c r="J138" s="21" t="s">
        <v>93</v>
      </c>
      <c r="K138" s="21" t="s">
        <v>72</v>
      </c>
      <c r="L138" s="97" t="s">
        <v>72</v>
      </c>
      <c r="M138" s="21" t="s">
        <v>86</v>
      </c>
      <c r="N138" s="103"/>
      <c r="O138" s="33">
        <v>0</v>
      </c>
      <c r="P138" s="13">
        <v>0</v>
      </c>
      <c r="Q138" s="42">
        <v>0</v>
      </c>
      <c r="R138" s="117"/>
      <c r="S138" s="144">
        <v>70</v>
      </c>
      <c r="T138" s="180">
        <f t="shared" si="4"/>
        <v>0</v>
      </c>
      <c r="U138" s="168">
        <v>0</v>
      </c>
      <c r="V138" s="13">
        <v>0</v>
      </c>
      <c r="W138" s="82">
        <v>0</v>
      </c>
      <c r="X138" s="33">
        <f t="shared" si="5"/>
        <v>0</v>
      </c>
      <c r="Y138" s="100"/>
    </row>
    <row r="139" spans="1:25" s="101" customFormat="1" ht="105">
      <c r="A139" s="141">
        <v>135</v>
      </c>
      <c r="B139" s="133">
        <v>200729400</v>
      </c>
      <c r="C139" s="21" t="s">
        <v>165</v>
      </c>
      <c r="D139" s="21" t="s">
        <v>330</v>
      </c>
      <c r="E139" s="21">
        <v>0</v>
      </c>
      <c r="F139" s="96">
        <v>223694</v>
      </c>
      <c r="G139" s="96">
        <v>238875</v>
      </c>
      <c r="H139" s="96">
        <v>251359</v>
      </c>
      <c r="I139" s="21"/>
      <c r="J139" s="21" t="s">
        <v>93</v>
      </c>
      <c r="K139" s="21">
        <v>1</v>
      </c>
      <c r="L139" s="97" t="s">
        <v>395</v>
      </c>
      <c r="M139" s="21" t="s">
        <v>166</v>
      </c>
      <c r="N139" s="103" t="s">
        <v>282</v>
      </c>
      <c r="O139" s="33">
        <v>0</v>
      </c>
      <c r="P139" s="13">
        <v>0</v>
      </c>
      <c r="Q139" s="42">
        <v>0</v>
      </c>
      <c r="R139" s="117"/>
      <c r="S139" s="144">
        <v>46</v>
      </c>
      <c r="T139" s="180">
        <f t="shared" si="4"/>
        <v>0</v>
      </c>
      <c r="U139" s="168">
        <v>0</v>
      </c>
      <c r="V139" s="13">
        <v>0</v>
      </c>
      <c r="W139" s="82">
        <v>0</v>
      </c>
      <c r="X139" s="33">
        <f t="shared" si="5"/>
        <v>0</v>
      </c>
      <c r="Y139" s="100"/>
    </row>
    <row r="140" spans="1:25" s="101" customFormat="1" ht="105">
      <c r="A140" s="141">
        <v>136</v>
      </c>
      <c r="B140" s="133">
        <v>200729700</v>
      </c>
      <c r="C140" s="21" t="s">
        <v>272</v>
      </c>
      <c r="D140" s="21" t="s">
        <v>273</v>
      </c>
      <c r="E140" s="21">
        <v>0</v>
      </c>
      <c r="F140" s="96">
        <v>138396</v>
      </c>
      <c r="G140" s="96">
        <v>157998</v>
      </c>
      <c r="H140" s="96">
        <v>158158</v>
      </c>
      <c r="I140" s="21"/>
      <c r="J140" s="21" t="s">
        <v>93</v>
      </c>
      <c r="K140" s="21">
        <v>2</v>
      </c>
      <c r="L140" s="97" t="s">
        <v>395</v>
      </c>
      <c r="M140" s="21" t="s">
        <v>274</v>
      </c>
      <c r="N140" s="103" t="s">
        <v>328</v>
      </c>
      <c r="O140" s="33">
        <v>0</v>
      </c>
      <c r="P140" s="13">
        <v>0</v>
      </c>
      <c r="Q140" s="42">
        <v>0</v>
      </c>
      <c r="R140" s="117"/>
      <c r="S140" s="144">
        <v>41</v>
      </c>
      <c r="T140" s="180">
        <f t="shared" si="4"/>
        <v>0</v>
      </c>
      <c r="U140" s="168">
        <v>0</v>
      </c>
      <c r="V140" s="13">
        <v>0</v>
      </c>
      <c r="W140" s="82">
        <v>0</v>
      </c>
      <c r="X140" s="33">
        <f t="shared" si="5"/>
        <v>0</v>
      </c>
      <c r="Y140" s="100"/>
    </row>
    <row r="141" spans="1:25" s="101" customFormat="1" ht="180">
      <c r="A141" s="141">
        <v>137</v>
      </c>
      <c r="B141" s="133">
        <v>200729900</v>
      </c>
      <c r="C141" s="21" t="s">
        <v>167</v>
      </c>
      <c r="D141" s="21" t="s">
        <v>415</v>
      </c>
      <c r="E141" s="21">
        <v>0</v>
      </c>
      <c r="F141" s="96">
        <v>466730</v>
      </c>
      <c r="G141" s="96">
        <v>409178</v>
      </c>
      <c r="H141" s="96">
        <v>395072</v>
      </c>
      <c r="I141" s="21"/>
      <c r="J141" s="21" t="s">
        <v>93</v>
      </c>
      <c r="K141" s="21">
        <v>1</v>
      </c>
      <c r="L141" s="97" t="s">
        <v>395</v>
      </c>
      <c r="M141" s="21" t="s">
        <v>111</v>
      </c>
      <c r="N141" s="103"/>
      <c r="O141" s="33">
        <v>0</v>
      </c>
      <c r="P141" s="13">
        <v>0</v>
      </c>
      <c r="Q141" s="42">
        <v>0</v>
      </c>
      <c r="R141" s="117"/>
      <c r="S141" s="144">
        <v>50</v>
      </c>
      <c r="T141" s="180">
        <f t="shared" si="4"/>
        <v>0</v>
      </c>
      <c r="U141" s="168">
        <v>0</v>
      </c>
      <c r="V141" s="13">
        <v>0</v>
      </c>
      <c r="W141" s="82">
        <v>0</v>
      </c>
      <c r="X141" s="33">
        <f t="shared" si="5"/>
        <v>0</v>
      </c>
      <c r="Y141" s="100"/>
    </row>
    <row r="142" spans="1:25" s="101" customFormat="1" ht="75">
      <c r="A142" s="141">
        <v>138</v>
      </c>
      <c r="B142" s="133">
        <v>200732200</v>
      </c>
      <c r="C142" s="21" t="s">
        <v>356</v>
      </c>
      <c r="D142" s="21" t="s">
        <v>357</v>
      </c>
      <c r="E142" s="21">
        <v>0</v>
      </c>
      <c r="F142" s="96">
        <v>425919</v>
      </c>
      <c r="G142" s="96">
        <v>143650</v>
      </c>
      <c r="H142" s="96">
        <v>0</v>
      </c>
      <c r="I142" s="21"/>
      <c r="J142" s="21" t="s">
        <v>93</v>
      </c>
      <c r="K142" s="21">
        <v>11</v>
      </c>
      <c r="L142" s="97" t="s">
        <v>395</v>
      </c>
      <c r="M142" s="21" t="s">
        <v>358</v>
      </c>
      <c r="N142" s="103"/>
      <c r="O142" s="33">
        <v>0</v>
      </c>
      <c r="P142" s="13">
        <v>0</v>
      </c>
      <c r="Q142" s="42">
        <v>0</v>
      </c>
      <c r="R142" s="117"/>
      <c r="S142" s="144" t="s">
        <v>359</v>
      </c>
      <c r="T142" s="180">
        <f t="shared" si="4"/>
        <v>0</v>
      </c>
      <c r="U142" s="168">
        <v>0</v>
      </c>
      <c r="V142" s="13">
        <v>0</v>
      </c>
      <c r="W142" s="82">
        <v>0</v>
      </c>
      <c r="X142" s="33">
        <f t="shared" si="5"/>
        <v>0</v>
      </c>
      <c r="Y142" s="100"/>
    </row>
    <row r="143" spans="1:30" s="101" customFormat="1" ht="116.25" customHeight="1">
      <c r="A143" s="141">
        <v>139</v>
      </c>
      <c r="B143" s="133">
        <v>200732300</v>
      </c>
      <c r="C143" s="21" t="s">
        <v>262</v>
      </c>
      <c r="D143" s="21" t="s">
        <v>394</v>
      </c>
      <c r="E143" s="21">
        <v>0</v>
      </c>
      <c r="F143" s="96">
        <v>406964</v>
      </c>
      <c r="G143" s="96">
        <v>422191</v>
      </c>
      <c r="H143" s="96">
        <v>438030</v>
      </c>
      <c r="I143" s="21" t="s">
        <v>251</v>
      </c>
      <c r="J143" s="21" t="s">
        <v>93</v>
      </c>
      <c r="K143" s="21">
        <v>7</v>
      </c>
      <c r="L143" s="97" t="s">
        <v>313</v>
      </c>
      <c r="M143" s="21" t="s">
        <v>263</v>
      </c>
      <c r="N143" s="103" t="s">
        <v>328</v>
      </c>
      <c r="O143" s="33">
        <v>0</v>
      </c>
      <c r="P143" s="13">
        <v>0</v>
      </c>
      <c r="Q143" s="42">
        <v>0</v>
      </c>
      <c r="R143" s="104" t="s">
        <v>388</v>
      </c>
      <c r="S143" s="144">
        <v>58</v>
      </c>
      <c r="T143" s="180">
        <f t="shared" si="4"/>
        <v>0</v>
      </c>
      <c r="U143" s="168">
        <v>0</v>
      </c>
      <c r="V143" s="13">
        <v>0</v>
      </c>
      <c r="W143" s="82">
        <v>0</v>
      </c>
      <c r="X143" s="33">
        <f t="shared" si="5"/>
        <v>0</v>
      </c>
      <c r="Y143" s="100"/>
      <c r="Z143" s="105"/>
      <c r="AA143" s="105"/>
      <c r="AB143" s="105"/>
      <c r="AC143" s="105"/>
      <c r="AD143" s="105"/>
    </row>
    <row r="144" spans="1:25" s="101" customFormat="1" ht="66" customHeight="1">
      <c r="A144" s="141">
        <v>140</v>
      </c>
      <c r="B144" s="133">
        <v>200733200</v>
      </c>
      <c r="C144" s="21" t="s">
        <v>87</v>
      </c>
      <c r="D144" s="21" t="s">
        <v>394</v>
      </c>
      <c r="E144" s="21">
        <v>0</v>
      </c>
      <c r="F144" s="96">
        <v>351037</v>
      </c>
      <c r="G144" s="96">
        <v>360084</v>
      </c>
      <c r="H144" s="96">
        <v>367509</v>
      </c>
      <c r="I144" s="21"/>
      <c r="J144" s="21" t="s">
        <v>93</v>
      </c>
      <c r="K144" s="21" t="s">
        <v>72</v>
      </c>
      <c r="L144" s="97" t="s">
        <v>72</v>
      </c>
      <c r="M144" s="21" t="s">
        <v>88</v>
      </c>
      <c r="N144" s="103"/>
      <c r="O144" s="33">
        <v>0</v>
      </c>
      <c r="P144" s="13">
        <v>0</v>
      </c>
      <c r="Q144" s="42">
        <v>0</v>
      </c>
      <c r="R144" s="117"/>
      <c r="S144" s="144">
        <v>70</v>
      </c>
      <c r="T144" s="180">
        <f t="shared" si="4"/>
        <v>0</v>
      </c>
      <c r="U144" s="168">
        <v>0</v>
      </c>
      <c r="V144" s="13">
        <v>0</v>
      </c>
      <c r="W144" s="82">
        <v>0</v>
      </c>
      <c r="X144" s="33">
        <f t="shared" si="5"/>
        <v>0</v>
      </c>
      <c r="Y144" s="100"/>
    </row>
    <row r="145" spans="1:25" s="101" customFormat="1" ht="67.5" customHeight="1">
      <c r="A145" s="141">
        <v>141</v>
      </c>
      <c r="B145" s="133">
        <v>200733500</v>
      </c>
      <c r="C145" s="21" t="s">
        <v>112</v>
      </c>
      <c r="D145" s="21" t="s">
        <v>330</v>
      </c>
      <c r="E145" s="21">
        <v>0</v>
      </c>
      <c r="F145" s="96">
        <v>395168</v>
      </c>
      <c r="G145" s="96">
        <v>420483</v>
      </c>
      <c r="H145" s="96">
        <v>426565</v>
      </c>
      <c r="I145" s="21"/>
      <c r="J145" s="21" t="s">
        <v>93</v>
      </c>
      <c r="K145" s="21">
        <v>1</v>
      </c>
      <c r="L145" s="97" t="s">
        <v>395</v>
      </c>
      <c r="M145" s="21" t="s">
        <v>113</v>
      </c>
      <c r="N145" s="103"/>
      <c r="O145" s="33">
        <v>0</v>
      </c>
      <c r="P145" s="13">
        <v>0</v>
      </c>
      <c r="Q145" s="42">
        <v>0</v>
      </c>
      <c r="R145" s="117"/>
      <c r="S145" s="144" t="s">
        <v>114</v>
      </c>
      <c r="T145" s="180">
        <f t="shared" si="4"/>
        <v>0</v>
      </c>
      <c r="U145" s="168">
        <v>0</v>
      </c>
      <c r="V145" s="13">
        <v>0</v>
      </c>
      <c r="W145" s="82">
        <v>0</v>
      </c>
      <c r="X145" s="33">
        <f t="shared" si="5"/>
        <v>0</v>
      </c>
      <c r="Y145" s="100"/>
    </row>
    <row r="146" spans="1:25" s="101" customFormat="1" ht="62.25" customHeight="1">
      <c r="A146" s="141">
        <v>142</v>
      </c>
      <c r="B146" s="133">
        <v>200733600</v>
      </c>
      <c r="C146" s="21" t="s">
        <v>275</v>
      </c>
      <c r="D146" s="21" t="s">
        <v>276</v>
      </c>
      <c r="E146" s="21">
        <v>0</v>
      </c>
      <c r="F146" s="96">
        <v>129646</v>
      </c>
      <c r="G146" s="96">
        <v>164968</v>
      </c>
      <c r="H146" s="96">
        <v>188194</v>
      </c>
      <c r="I146" s="21"/>
      <c r="J146" s="21" t="s">
        <v>93</v>
      </c>
      <c r="K146" s="21">
        <v>2</v>
      </c>
      <c r="L146" s="97" t="s">
        <v>395</v>
      </c>
      <c r="M146" s="21" t="s">
        <v>368</v>
      </c>
      <c r="N146" s="103" t="s">
        <v>282</v>
      </c>
      <c r="O146" s="33">
        <v>0</v>
      </c>
      <c r="P146" s="13">
        <v>0</v>
      </c>
      <c r="Q146" s="42">
        <v>0</v>
      </c>
      <c r="R146" s="117"/>
      <c r="S146" s="144">
        <v>51</v>
      </c>
      <c r="T146" s="180">
        <f t="shared" si="4"/>
        <v>0</v>
      </c>
      <c r="U146" s="168">
        <v>0</v>
      </c>
      <c r="V146" s="13">
        <v>0</v>
      </c>
      <c r="W146" s="82">
        <v>0</v>
      </c>
      <c r="X146" s="33">
        <f t="shared" si="5"/>
        <v>0</v>
      </c>
      <c r="Y146" s="100"/>
    </row>
    <row r="147" spans="1:25" s="101" customFormat="1" ht="120">
      <c r="A147" s="141">
        <v>143</v>
      </c>
      <c r="B147" s="133">
        <v>200735500</v>
      </c>
      <c r="C147" s="21" t="s">
        <v>365</v>
      </c>
      <c r="D147" s="21" t="s">
        <v>309</v>
      </c>
      <c r="E147" s="21">
        <v>0</v>
      </c>
      <c r="F147" s="96">
        <v>100192</v>
      </c>
      <c r="G147" s="96">
        <v>83798</v>
      </c>
      <c r="H147" s="96">
        <v>87990</v>
      </c>
      <c r="I147" s="21"/>
      <c r="J147" s="21" t="s">
        <v>93</v>
      </c>
      <c r="K147" s="21">
        <v>12</v>
      </c>
      <c r="L147" s="97" t="s">
        <v>395</v>
      </c>
      <c r="M147" s="21" t="s">
        <v>66</v>
      </c>
      <c r="N147" s="103"/>
      <c r="O147" s="33">
        <v>0</v>
      </c>
      <c r="P147" s="13">
        <v>0</v>
      </c>
      <c r="Q147" s="42">
        <v>0</v>
      </c>
      <c r="R147" s="117"/>
      <c r="S147" s="144">
        <v>61</v>
      </c>
      <c r="T147" s="180">
        <f t="shared" si="4"/>
        <v>0</v>
      </c>
      <c r="U147" s="168">
        <v>0</v>
      </c>
      <c r="V147" s="13">
        <v>0</v>
      </c>
      <c r="W147" s="82">
        <v>0</v>
      </c>
      <c r="X147" s="33">
        <f t="shared" si="5"/>
        <v>0</v>
      </c>
      <c r="Y147" s="100"/>
    </row>
    <row r="148" spans="1:25" s="101" customFormat="1" ht="86.25" customHeight="1">
      <c r="A148" s="141">
        <v>144</v>
      </c>
      <c r="B148" s="133">
        <v>200735800</v>
      </c>
      <c r="C148" s="21" t="s">
        <v>67</v>
      </c>
      <c r="D148" s="21" t="s">
        <v>265</v>
      </c>
      <c r="E148" s="21">
        <v>0</v>
      </c>
      <c r="F148" s="96">
        <v>342912</v>
      </c>
      <c r="G148" s="96">
        <v>294702</v>
      </c>
      <c r="H148" s="96">
        <v>309731</v>
      </c>
      <c r="I148" s="21"/>
      <c r="J148" s="21" t="s">
        <v>93</v>
      </c>
      <c r="K148" s="21">
        <v>12</v>
      </c>
      <c r="L148" s="97" t="s">
        <v>395</v>
      </c>
      <c r="M148" s="21" t="s">
        <v>68</v>
      </c>
      <c r="N148" s="103" t="s">
        <v>282</v>
      </c>
      <c r="O148" s="33">
        <v>0</v>
      </c>
      <c r="P148" s="13">
        <v>0</v>
      </c>
      <c r="Q148" s="42">
        <v>0</v>
      </c>
      <c r="R148" s="117"/>
      <c r="S148" s="144">
        <v>62</v>
      </c>
      <c r="T148" s="180">
        <f t="shared" si="4"/>
        <v>0</v>
      </c>
      <c r="U148" s="168">
        <v>0</v>
      </c>
      <c r="V148" s="13">
        <v>0</v>
      </c>
      <c r="W148" s="82">
        <v>0</v>
      </c>
      <c r="X148" s="33">
        <f t="shared" si="5"/>
        <v>0</v>
      </c>
      <c r="Y148" s="100"/>
    </row>
    <row r="149" spans="1:25" s="101" customFormat="1" ht="135">
      <c r="A149" s="141">
        <v>145</v>
      </c>
      <c r="B149" s="133">
        <v>200735900</v>
      </c>
      <c r="C149" s="21" t="s">
        <v>69</v>
      </c>
      <c r="D149" s="21" t="s">
        <v>437</v>
      </c>
      <c r="E149" s="21">
        <v>0</v>
      </c>
      <c r="F149" s="96"/>
      <c r="G149" s="96"/>
      <c r="H149" s="96"/>
      <c r="I149" s="21"/>
      <c r="J149" s="21" t="s">
        <v>93</v>
      </c>
      <c r="K149" s="21">
        <v>12</v>
      </c>
      <c r="L149" s="97" t="s">
        <v>395</v>
      </c>
      <c r="M149" s="21" t="s">
        <v>70</v>
      </c>
      <c r="N149" s="103"/>
      <c r="O149" s="33">
        <v>0</v>
      </c>
      <c r="P149" s="13">
        <v>0</v>
      </c>
      <c r="Q149" s="42">
        <v>0</v>
      </c>
      <c r="R149" s="117"/>
      <c r="S149" s="144">
        <v>62</v>
      </c>
      <c r="T149" s="180">
        <f t="shared" si="4"/>
        <v>0</v>
      </c>
      <c r="U149" s="168">
        <v>0</v>
      </c>
      <c r="V149" s="13">
        <v>0</v>
      </c>
      <c r="W149" s="82">
        <v>0</v>
      </c>
      <c r="X149" s="33">
        <f t="shared" si="5"/>
        <v>0</v>
      </c>
      <c r="Y149" s="100"/>
    </row>
    <row r="150" spans="1:25" s="101" customFormat="1" ht="90">
      <c r="A150" s="141">
        <v>146</v>
      </c>
      <c r="B150" s="133">
        <v>200736000</v>
      </c>
      <c r="C150" s="21" t="s">
        <v>345</v>
      </c>
      <c r="D150" s="21" t="s">
        <v>346</v>
      </c>
      <c r="E150" s="21">
        <v>0</v>
      </c>
      <c r="F150" s="96">
        <v>438881</v>
      </c>
      <c r="G150" s="96">
        <v>410542</v>
      </c>
      <c r="H150" s="96">
        <v>410542</v>
      </c>
      <c r="I150" s="21"/>
      <c r="J150" s="21" t="s">
        <v>93</v>
      </c>
      <c r="K150" s="21">
        <v>7</v>
      </c>
      <c r="L150" s="97" t="s">
        <v>395</v>
      </c>
      <c r="M150" s="21" t="s">
        <v>347</v>
      </c>
      <c r="N150" s="103"/>
      <c r="O150" s="33">
        <v>0</v>
      </c>
      <c r="P150" s="13">
        <v>0</v>
      </c>
      <c r="Q150" s="42">
        <v>0</v>
      </c>
      <c r="R150" s="117"/>
      <c r="S150" s="144">
        <v>59</v>
      </c>
      <c r="T150" s="180">
        <f t="shared" si="4"/>
        <v>0</v>
      </c>
      <c r="U150" s="168">
        <v>0</v>
      </c>
      <c r="V150" s="13">
        <v>0</v>
      </c>
      <c r="W150" s="82">
        <v>0</v>
      </c>
      <c r="X150" s="33">
        <f t="shared" si="5"/>
        <v>0</v>
      </c>
      <c r="Y150" s="100"/>
    </row>
    <row r="151" spans="1:25" s="101" customFormat="1" ht="90">
      <c r="A151" s="141">
        <v>147</v>
      </c>
      <c r="B151" s="133">
        <v>200736400</v>
      </c>
      <c r="C151" s="21" t="s">
        <v>369</v>
      </c>
      <c r="D151" s="21" t="s">
        <v>271</v>
      </c>
      <c r="E151" s="21">
        <v>0</v>
      </c>
      <c r="F151" s="96">
        <v>711105</v>
      </c>
      <c r="G151" s="96">
        <v>760883</v>
      </c>
      <c r="H151" s="96">
        <v>814145</v>
      </c>
      <c r="I151" s="21"/>
      <c r="J151" s="21" t="s">
        <v>93</v>
      </c>
      <c r="K151" s="21">
        <v>2</v>
      </c>
      <c r="L151" s="97" t="s">
        <v>395</v>
      </c>
      <c r="M151" s="21" t="s">
        <v>370</v>
      </c>
      <c r="N151" s="103" t="s">
        <v>282</v>
      </c>
      <c r="O151" s="33">
        <v>0</v>
      </c>
      <c r="P151" s="13">
        <v>0</v>
      </c>
      <c r="Q151" s="42">
        <v>0</v>
      </c>
      <c r="R151" s="117"/>
      <c r="S151" s="144">
        <v>51</v>
      </c>
      <c r="T151" s="180">
        <f t="shared" si="4"/>
        <v>0</v>
      </c>
      <c r="U151" s="168">
        <v>0</v>
      </c>
      <c r="V151" s="13">
        <v>0</v>
      </c>
      <c r="W151" s="82">
        <v>0</v>
      </c>
      <c r="X151" s="33">
        <f t="shared" si="5"/>
        <v>0</v>
      </c>
      <c r="Y151" s="100"/>
    </row>
    <row r="152" spans="1:25" s="101" customFormat="1" ht="75">
      <c r="A152" s="141">
        <v>148</v>
      </c>
      <c r="B152" s="133">
        <v>200737000</v>
      </c>
      <c r="C152" s="21" t="s">
        <v>122</v>
      </c>
      <c r="D152" s="21" t="s">
        <v>123</v>
      </c>
      <c r="E152" s="21">
        <v>0</v>
      </c>
      <c r="F152" s="96">
        <v>110000</v>
      </c>
      <c r="G152" s="96">
        <v>110000</v>
      </c>
      <c r="H152" s="96">
        <v>0</v>
      </c>
      <c r="I152" s="21"/>
      <c r="J152" s="21" t="s">
        <v>93</v>
      </c>
      <c r="K152" s="21">
        <v>1</v>
      </c>
      <c r="L152" s="97" t="s">
        <v>326</v>
      </c>
      <c r="M152" s="21" t="s">
        <v>173</v>
      </c>
      <c r="N152" s="103"/>
      <c r="O152" s="33">
        <v>0</v>
      </c>
      <c r="P152" s="13">
        <v>0</v>
      </c>
      <c r="Q152" s="42">
        <v>0</v>
      </c>
      <c r="R152" s="117"/>
      <c r="S152" s="144">
        <v>47</v>
      </c>
      <c r="T152" s="180">
        <f t="shared" si="4"/>
        <v>0</v>
      </c>
      <c r="U152" s="168">
        <v>0</v>
      </c>
      <c r="V152" s="13">
        <v>0</v>
      </c>
      <c r="W152" s="82">
        <v>0</v>
      </c>
      <c r="X152" s="33">
        <f t="shared" si="5"/>
        <v>0</v>
      </c>
      <c r="Y152" s="100"/>
    </row>
    <row r="153" spans="1:25" s="101" customFormat="1" ht="150">
      <c r="A153" s="141">
        <v>149</v>
      </c>
      <c r="B153" s="133">
        <v>200737100</v>
      </c>
      <c r="C153" s="21" t="s">
        <v>354</v>
      </c>
      <c r="D153" s="21" t="s">
        <v>271</v>
      </c>
      <c r="E153" s="21">
        <v>0</v>
      </c>
      <c r="F153" s="96">
        <v>209774</v>
      </c>
      <c r="G153" s="96">
        <v>232226</v>
      </c>
      <c r="H153" s="96">
        <v>105146</v>
      </c>
      <c r="I153" s="21"/>
      <c r="J153" s="21" t="s">
        <v>93</v>
      </c>
      <c r="K153" s="21">
        <v>10</v>
      </c>
      <c r="L153" s="97" t="s">
        <v>395</v>
      </c>
      <c r="M153" s="21" t="s">
        <v>259</v>
      </c>
      <c r="N153" s="103"/>
      <c r="O153" s="33">
        <v>0</v>
      </c>
      <c r="P153" s="13">
        <v>0</v>
      </c>
      <c r="Q153" s="42">
        <v>0</v>
      </c>
      <c r="R153" s="117"/>
      <c r="S153" s="144" t="s">
        <v>355</v>
      </c>
      <c r="T153" s="180">
        <f t="shared" si="4"/>
        <v>0</v>
      </c>
      <c r="U153" s="168">
        <v>0</v>
      </c>
      <c r="V153" s="13">
        <v>0</v>
      </c>
      <c r="W153" s="82">
        <v>0</v>
      </c>
      <c r="X153" s="33">
        <f t="shared" si="5"/>
        <v>0</v>
      </c>
      <c r="Y153" s="100"/>
    </row>
    <row r="154" spans="1:25" s="101" customFormat="1" ht="53.25" customHeight="1">
      <c r="A154" s="141">
        <v>150</v>
      </c>
      <c r="B154" s="133">
        <v>200737400</v>
      </c>
      <c r="C154" s="21" t="s">
        <v>177</v>
      </c>
      <c r="D154" s="21" t="s">
        <v>178</v>
      </c>
      <c r="E154" s="21">
        <v>0</v>
      </c>
      <c r="F154" s="96">
        <v>10000</v>
      </c>
      <c r="G154" s="96">
        <v>0</v>
      </c>
      <c r="H154" s="96">
        <v>0</v>
      </c>
      <c r="I154" s="21"/>
      <c r="J154" s="21" t="s">
        <v>93</v>
      </c>
      <c r="K154" s="21">
        <v>2</v>
      </c>
      <c r="L154" s="97" t="s">
        <v>326</v>
      </c>
      <c r="M154" s="21" t="s">
        <v>179</v>
      </c>
      <c r="N154" s="103" t="s">
        <v>328</v>
      </c>
      <c r="O154" s="33">
        <v>0</v>
      </c>
      <c r="P154" s="13">
        <v>0</v>
      </c>
      <c r="Q154" s="42">
        <v>0</v>
      </c>
      <c r="R154" s="117"/>
      <c r="S154" s="144">
        <v>50</v>
      </c>
      <c r="T154" s="180">
        <f t="shared" si="4"/>
        <v>0</v>
      </c>
      <c r="U154" s="168">
        <v>0</v>
      </c>
      <c r="V154" s="13">
        <v>0</v>
      </c>
      <c r="W154" s="82">
        <v>0</v>
      </c>
      <c r="X154" s="33">
        <f t="shared" si="5"/>
        <v>0</v>
      </c>
      <c r="Y154" s="100"/>
    </row>
    <row r="155" spans="1:25" s="101" customFormat="1" ht="90">
      <c r="A155" s="141">
        <v>151</v>
      </c>
      <c r="B155" s="133">
        <v>200737500</v>
      </c>
      <c r="C155" s="21" t="s">
        <v>89</v>
      </c>
      <c r="D155" s="21" t="s">
        <v>178</v>
      </c>
      <c r="E155" s="21">
        <v>0</v>
      </c>
      <c r="F155" s="96">
        <v>10000</v>
      </c>
      <c r="G155" s="96">
        <v>0</v>
      </c>
      <c r="H155" s="96">
        <v>0</v>
      </c>
      <c r="I155" s="21"/>
      <c r="J155" s="21" t="s">
        <v>93</v>
      </c>
      <c r="K155" s="21" t="s">
        <v>72</v>
      </c>
      <c r="L155" s="97" t="s">
        <v>72</v>
      </c>
      <c r="M155" s="21" t="s">
        <v>463</v>
      </c>
      <c r="N155" s="103"/>
      <c r="O155" s="33">
        <v>0</v>
      </c>
      <c r="P155" s="13">
        <v>0</v>
      </c>
      <c r="Q155" s="42">
        <v>0</v>
      </c>
      <c r="R155" s="117"/>
      <c r="S155" s="144">
        <v>71</v>
      </c>
      <c r="T155" s="180">
        <f t="shared" si="4"/>
        <v>0</v>
      </c>
      <c r="U155" s="168">
        <v>0</v>
      </c>
      <c r="V155" s="13">
        <v>0</v>
      </c>
      <c r="W155" s="82">
        <v>0</v>
      </c>
      <c r="X155" s="33">
        <f t="shared" si="5"/>
        <v>0</v>
      </c>
      <c r="Y155" s="100"/>
    </row>
    <row r="156" spans="1:25" s="101" customFormat="1" ht="60">
      <c r="A156" s="141">
        <v>152</v>
      </c>
      <c r="B156" s="133">
        <v>200737700</v>
      </c>
      <c r="C156" s="21" t="s">
        <v>193</v>
      </c>
      <c r="D156" s="21" t="s">
        <v>178</v>
      </c>
      <c r="E156" s="21">
        <v>0</v>
      </c>
      <c r="F156" s="96">
        <v>10000</v>
      </c>
      <c r="G156" s="96">
        <v>0</v>
      </c>
      <c r="H156" s="96">
        <v>0</v>
      </c>
      <c r="I156" s="21"/>
      <c r="J156" s="21" t="s">
        <v>93</v>
      </c>
      <c r="K156" s="21">
        <v>3</v>
      </c>
      <c r="L156" s="97" t="s">
        <v>326</v>
      </c>
      <c r="M156" s="21" t="s">
        <v>194</v>
      </c>
      <c r="N156" s="103" t="s">
        <v>328</v>
      </c>
      <c r="O156" s="33">
        <v>0</v>
      </c>
      <c r="P156" s="13">
        <v>0</v>
      </c>
      <c r="Q156" s="42">
        <v>0</v>
      </c>
      <c r="R156" s="117"/>
      <c r="S156" s="144">
        <v>53</v>
      </c>
      <c r="T156" s="180">
        <f t="shared" si="4"/>
        <v>0</v>
      </c>
      <c r="U156" s="168">
        <v>0</v>
      </c>
      <c r="V156" s="13">
        <v>0</v>
      </c>
      <c r="W156" s="82">
        <v>0</v>
      </c>
      <c r="X156" s="33">
        <f t="shared" si="5"/>
        <v>0</v>
      </c>
      <c r="Y156" s="100"/>
    </row>
    <row r="157" spans="1:25" s="101" customFormat="1" ht="90">
      <c r="A157" s="141">
        <v>153</v>
      </c>
      <c r="B157" s="133">
        <v>200737800</v>
      </c>
      <c r="C157" s="21" t="s">
        <v>195</v>
      </c>
      <c r="D157" s="21" t="s">
        <v>178</v>
      </c>
      <c r="E157" s="21">
        <v>0</v>
      </c>
      <c r="F157" s="96">
        <v>10000</v>
      </c>
      <c r="G157" s="96">
        <v>0</v>
      </c>
      <c r="H157" s="96">
        <v>0</v>
      </c>
      <c r="I157" s="21"/>
      <c r="J157" s="21" t="s">
        <v>93</v>
      </c>
      <c r="K157" s="21" t="s">
        <v>196</v>
      </c>
      <c r="L157" s="97" t="s">
        <v>326</v>
      </c>
      <c r="M157" s="21" t="s">
        <v>197</v>
      </c>
      <c r="N157" s="103" t="s">
        <v>328</v>
      </c>
      <c r="O157" s="33">
        <v>0</v>
      </c>
      <c r="P157" s="13">
        <v>0</v>
      </c>
      <c r="Q157" s="42">
        <v>0</v>
      </c>
      <c r="R157" s="117"/>
      <c r="S157" s="144">
        <v>71</v>
      </c>
      <c r="T157" s="180">
        <f t="shared" si="4"/>
        <v>0</v>
      </c>
      <c r="U157" s="168">
        <v>0</v>
      </c>
      <c r="V157" s="13">
        <v>0</v>
      </c>
      <c r="W157" s="82">
        <v>0</v>
      </c>
      <c r="X157" s="33">
        <f t="shared" si="5"/>
        <v>0</v>
      </c>
      <c r="Y157" s="100"/>
    </row>
    <row r="158" spans="1:25" s="101" customFormat="1" ht="96.75" customHeight="1">
      <c r="A158" s="141">
        <v>154</v>
      </c>
      <c r="B158" s="133">
        <v>200737900</v>
      </c>
      <c r="C158" s="21" t="s">
        <v>198</v>
      </c>
      <c r="D158" s="21" t="s">
        <v>178</v>
      </c>
      <c r="E158" s="21">
        <v>0</v>
      </c>
      <c r="F158" s="96">
        <v>10000</v>
      </c>
      <c r="G158" s="96">
        <v>0</v>
      </c>
      <c r="H158" s="96">
        <v>0</v>
      </c>
      <c r="I158" s="21"/>
      <c r="J158" s="21" t="s">
        <v>93</v>
      </c>
      <c r="K158" s="21" t="s">
        <v>196</v>
      </c>
      <c r="L158" s="97" t="s">
        <v>326</v>
      </c>
      <c r="M158" s="21" t="s">
        <v>199</v>
      </c>
      <c r="N158" s="103" t="s">
        <v>328</v>
      </c>
      <c r="O158" s="33">
        <v>0</v>
      </c>
      <c r="P158" s="13">
        <v>0</v>
      </c>
      <c r="Q158" s="42">
        <v>0</v>
      </c>
      <c r="R158" s="117"/>
      <c r="S158" s="144">
        <v>71</v>
      </c>
      <c r="T158" s="180">
        <f t="shared" si="4"/>
        <v>0</v>
      </c>
      <c r="U158" s="168">
        <v>0</v>
      </c>
      <c r="V158" s="13">
        <v>0</v>
      </c>
      <c r="W158" s="82">
        <v>0</v>
      </c>
      <c r="X158" s="33">
        <f t="shared" si="5"/>
        <v>0</v>
      </c>
      <c r="Y158" s="100"/>
    </row>
    <row r="159" spans="1:25" s="101" customFormat="1" ht="62.25" customHeight="1">
      <c r="A159" s="141">
        <v>155</v>
      </c>
      <c r="B159" s="133">
        <v>200738000</v>
      </c>
      <c r="C159" s="21" t="s">
        <v>200</v>
      </c>
      <c r="D159" s="21" t="s">
        <v>178</v>
      </c>
      <c r="E159" s="21">
        <v>0</v>
      </c>
      <c r="F159" s="96">
        <v>10000</v>
      </c>
      <c r="G159" s="96">
        <v>0</v>
      </c>
      <c r="H159" s="96">
        <v>0</v>
      </c>
      <c r="I159" s="21"/>
      <c r="J159" s="21" t="s">
        <v>93</v>
      </c>
      <c r="K159" s="21" t="s">
        <v>196</v>
      </c>
      <c r="L159" s="97" t="s">
        <v>326</v>
      </c>
      <c r="M159" s="21" t="s">
        <v>199</v>
      </c>
      <c r="N159" s="103" t="s">
        <v>328</v>
      </c>
      <c r="O159" s="33">
        <v>0</v>
      </c>
      <c r="P159" s="13">
        <v>0</v>
      </c>
      <c r="Q159" s="42">
        <v>0</v>
      </c>
      <c r="R159" s="117"/>
      <c r="S159" s="144">
        <v>71</v>
      </c>
      <c r="T159" s="180">
        <f t="shared" si="4"/>
        <v>0</v>
      </c>
      <c r="U159" s="168">
        <v>0</v>
      </c>
      <c r="V159" s="13">
        <v>0</v>
      </c>
      <c r="W159" s="82">
        <v>0</v>
      </c>
      <c r="X159" s="33">
        <f t="shared" si="5"/>
        <v>0</v>
      </c>
      <c r="Y159" s="100"/>
    </row>
    <row r="160" spans="1:25" s="101" customFormat="1" ht="67.5" customHeight="1">
      <c r="A160" s="141">
        <v>156</v>
      </c>
      <c r="B160" s="133">
        <v>200738300</v>
      </c>
      <c r="C160" s="21" t="s">
        <v>201</v>
      </c>
      <c r="D160" s="21" t="s">
        <v>178</v>
      </c>
      <c r="E160" s="21">
        <v>0</v>
      </c>
      <c r="F160" s="96">
        <v>10000</v>
      </c>
      <c r="G160" s="96">
        <v>0</v>
      </c>
      <c r="H160" s="96">
        <v>0</v>
      </c>
      <c r="I160" s="21"/>
      <c r="J160" s="21" t="s">
        <v>93</v>
      </c>
      <c r="K160" s="21" t="s">
        <v>196</v>
      </c>
      <c r="L160" s="97" t="s">
        <v>326</v>
      </c>
      <c r="M160" s="21" t="s">
        <v>199</v>
      </c>
      <c r="N160" s="103" t="s">
        <v>328</v>
      </c>
      <c r="O160" s="33">
        <v>0</v>
      </c>
      <c r="P160" s="13">
        <v>0</v>
      </c>
      <c r="Q160" s="42">
        <v>0</v>
      </c>
      <c r="R160" s="117"/>
      <c r="S160" s="144">
        <v>72</v>
      </c>
      <c r="T160" s="180">
        <f t="shared" si="4"/>
        <v>0</v>
      </c>
      <c r="U160" s="168">
        <v>0</v>
      </c>
      <c r="V160" s="13">
        <v>0</v>
      </c>
      <c r="W160" s="82">
        <v>0</v>
      </c>
      <c r="X160" s="33">
        <f t="shared" si="5"/>
        <v>0</v>
      </c>
      <c r="Y160" s="100"/>
    </row>
    <row r="161" spans="1:25" s="101" customFormat="1" ht="50.25" customHeight="1">
      <c r="A161" s="141">
        <v>157</v>
      </c>
      <c r="B161" s="133">
        <v>200738400</v>
      </c>
      <c r="C161" s="21" t="s">
        <v>202</v>
      </c>
      <c r="D161" s="21" t="s">
        <v>178</v>
      </c>
      <c r="E161" s="21">
        <v>0</v>
      </c>
      <c r="F161" s="96">
        <v>10000</v>
      </c>
      <c r="G161" s="96">
        <v>0</v>
      </c>
      <c r="H161" s="96">
        <v>0</v>
      </c>
      <c r="I161" s="21"/>
      <c r="J161" s="21" t="s">
        <v>93</v>
      </c>
      <c r="K161" s="21" t="s">
        <v>196</v>
      </c>
      <c r="L161" s="97" t="s">
        <v>326</v>
      </c>
      <c r="M161" s="21" t="s">
        <v>199</v>
      </c>
      <c r="N161" s="103" t="s">
        <v>328</v>
      </c>
      <c r="O161" s="33">
        <v>0</v>
      </c>
      <c r="P161" s="13">
        <v>0</v>
      </c>
      <c r="Q161" s="42">
        <v>0</v>
      </c>
      <c r="R161" s="117"/>
      <c r="S161" s="144">
        <v>72</v>
      </c>
      <c r="T161" s="180">
        <f t="shared" si="4"/>
        <v>0</v>
      </c>
      <c r="U161" s="168">
        <v>0</v>
      </c>
      <c r="V161" s="13">
        <v>0</v>
      </c>
      <c r="W161" s="82">
        <v>0</v>
      </c>
      <c r="X161" s="33">
        <f t="shared" si="5"/>
        <v>0</v>
      </c>
      <c r="Y161" s="100"/>
    </row>
    <row r="162" spans="1:25" s="101" customFormat="1" ht="75">
      <c r="A162" s="141">
        <v>158</v>
      </c>
      <c r="B162" s="133">
        <v>200738500</v>
      </c>
      <c r="C162" s="21" t="s">
        <v>180</v>
      </c>
      <c r="D162" s="21" t="s">
        <v>178</v>
      </c>
      <c r="E162" s="21">
        <v>0</v>
      </c>
      <c r="F162" s="96">
        <v>10000</v>
      </c>
      <c r="G162" s="96">
        <v>0</v>
      </c>
      <c r="H162" s="96">
        <v>0</v>
      </c>
      <c r="I162" s="21"/>
      <c r="J162" s="21" t="s">
        <v>93</v>
      </c>
      <c r="K162" s="21">
        <v>2</v>
      </c>
      <c r="L162" s="97" t="s">
        <v>326</v>
      </c>
      <c r="M162" s="21" t="s">
        <v>181</v>
      </c>
      <c r="N162" s="103" t="s">
        <v>328</v>
      </c>
      <c r="O162" s="33">
        <v>0</v>
      </c>
      <c r="P162" s="13">
        <v>0</v>
      </c>
      <c r="Q162" s="42">
        <v>0</v>
      </c>
      <c r="R162" s="117"/>
      <c r="S162" s="144">
        <v>51</v>
      </c>
      <c r="T162" s="180">
        <f t="shared" si="4"/>
        <v>0</v>
      </c>
      <c r="U162" s="168">
        <v>0</v>
      </c>
      <c r="V162" s="13">
        <v>0</v>
      </c>
      <c r="W162" s="82">
        <v>0</v>
      </c>
      <c r="X162" s="33">
        <f t="shared" si="5"/>
        <v>0</v>
      </c>
      <c r="Y162" s="100"/>
    </row>
    <row r="163" spans="1:25" s="101" customFormat="1" ht="99.75" customHeight="1">
      <c r="A163" s="141">
        <v>159</v>
      </c>
      <c r="B163" s="133">
        <v>200738600</v>
      </c>
      <c r="C163" s="21" t="s">
        <v>203</v>
      </c>
      <c r="D163" s="21" t="s">
        <v>178</v>
      </c>
      <c r="E163" s="21">
        <v>0</v>
      </c>
      <c r="F163" s="96">
        <v>10000</v>
      </c>
      <c r="G163" s="96">
        <v>0</v>
      </c>
      <c r="H163" s="96">
        <v>0</v>
      </c>
      <c r="I163" s="21"/>
      <c r="J163" s="21" t="s">
        <v>93</v>
      </c>
      <c r="K163" s="21" t="s">
        <v>196</v>
      </c>
      <c r="L163" s="97" t="s">
        <v>326</v>
      </c>
      <c r="M163" s="21" t="s">
        <v>199</v>
      </c>
      <c r="N163" s="103" t="s">
        <v>328</v>
      </c>
      <c r="O163" s="33">
        <v>0</v>
      </c>
      <c r="P163" s="13">
        <v>0</v>
      </c>
      <c r="Q163" s="42">
        <v>0</v>
      </c>
      <c r="R163" s="117"/>
      <c r="S163" s="144">
        <v>72</v>
      </c>
      <c r="T163" s="180">
        <f t="shared" si="4"/>
        <v>0</v>
      </c>
      <c r="U163" s="168">
        <v>0</v>
      </c>
      <c r="V163" s="13">
        <v>0</v>
      </c>
      <c r="W163" s="82">
        <v>0</v>
      </c>
      <c r="X163" s="33">
        <f t="shared" si="5"/>
        <v>0</v>
      </c>
      <c r="Y163" s="100"/>
    </row>
    <row r="164" spans="1:25" s="123" customFormat="1" ht="33.75" customHeight="1">
      <c r="A164" s="141">
        <v>160</v>
      </c>
      <c r="B164" s="137"/>
      <c r="C164" s="111"/>
      <c r="D164" s="111" t="s">
        <v>468</v>
      </c>
      <c r="E164" s="111"/>
      <c r="F164" s="96">
        <f>SUM(F94:F163)</f>
        <v>17939784</v>
      </c>
      <c r="G164" s="96">
        <f>SUM(G94:G163)</f>
        <v>17729242</v>
      </c>
      <c r="H164" s="96">
        <f>SUM(H94:H163)</f>
        <v>16260200</v>
      </c>
      <c r="I164" s="119"/>
      <c r="J164" s="119"/>
      <c r="K164" s="119"/>
      <c r="L164" s="120"/>
      <c r="M164" s="119"/>
      <c r="N164" s="121"/>
      <c r="O164" s="33">
        <f>SUM(O94:O163)</f>
        <v>0</v>
      </c>
      <c r="P164" s="13">
        <f>SUM(P94:P163)</f>
        <v>0</v>
      </c>
      <c r="Q164" s="42">
        <f>SUM(Q94:Q163)</f>
        <v>0</v>
      </c>
      <c r="R164" s="122"/>
      <c r="S164" s="165"/>
      <c r="T164" s="180">
        <f t="shared" si="4"/>
        <v>0</v>
      </c>
      <c r="U164" s="168">
        <f>SUM(U94:U163)</f>
        <v>0</v>
      </c>
      <c r="V164" s="13">
        <f>SUM(V94:V163)</f>
        <v>0</v>
      </c>
      <c r="W164" s="82">
        <f>SUM(W94:W163)</f>
        <v>0</v>
      </c>
      <c r="X164" s="33">
        <f t="shared" si="5"/>
        <v>0</v>
      </c>
      <c r="Y164" s="118"/>
    </row>
    <row r="165" spans="1:25" s="123" customFormat="1" ht="33.75" customHeight="1">
      <c r="A165" s="145"/>
      <c r="B165" s="137"/>
      <c r="C165" s="111" t="s">
        <v>381</v>
      </c>
      <c r="D165" s="111"/>
      <c r="E165" s="111"/>
      <c r="F165" s="153"/>
      <c r="G165" s="153"/>
      <c r="H165" s="153"/>
      <c r="I165" s="119"/>
      <c r="J165" s="119"/>
      <c r="K165" s="119"/>
      <c r="L165" s="120"/>
      <c r="M165" s="119"/>
      <c r="N165" s="121"/>
      <c r="O165" s="34"/>
      <c r="P165" s="18"/>
      <c r="Q165" s="46"/>
      <c r="R165" s="122"/>
      <c r="S165" s="165"/>
      <c r="T165" s="181"/>
      <c r="U165" s="169">
        <f>SUM(U90:U164)</f>
        <v>1204998</v>
      </c>
      <c r="V165" s="169">
        <f>SUM(V90:V164)</f>
        <v>1259997</v>
      </c>
      <c r="W165" s="169">
        <f>SUM(W90:W164)</f>
        <v>1259997</v>
      </c>
      <c r="X165" s="34">
        <f>SUM(U165:W165)</f>
        <v>3724992</v>
      </c>
      <c r="Y165" s="118"/>
    </row>
    <row r="166" spans="1:25" s="123" customFormat="1" ht="33.75" customHeight="1">
      <c r="A166" s="145"/>
      <c r="B166" s="137"/>
      <c r="C166" s="111" t="s">
        <v>146</v>
      </c>
      <c r="D166" s="111"/>
      <c r="E166" s="111"/>
      <c r="F166" s="153"/>
      <c r="G166" s="153"/>
      <c r="H166" s="153"/>
      <c r="I166" s="119"/>
      <c r="J166" s="119"/>
      <c r="K166" s="119"/>
      <c r="L166" s="120"/>
      <c r="M166" s="119"/>
      <c r="N166" s="121"/>
      <c r="O166" s="34"/>
      <c r="P166" s="18"/>
      <c r="Q166" s="46"/>
      <c r="R166" s="122"/>
      <c r="S166" s="165"/>
      <c r="T166" s="181"/>
      <c r="U166" s="169">
        <v>1000000</v>
      </c>
      <c r="V166" s="18">
        <v>1000000</v>
      </c>
      <c r="W166" s="83">
        <v>1000000</v>
      </c>
      <c r="X166" s="34">
        <f>SUM(U166:W166)</f>
        <v>3000000</v>
      </c>
      <c r="Y166" s="118"/>
    </row>
    <row r="167" spans="1:25" s="185" customFormat="1" ht="41.25" customHeight="1">
      <c r="A167" s="145">
        <v>161</v>
      </c>
      <c r="B167" s="182"/>
      <c r="C167" s="124" t="s">
        <v>467</v>
      </c>
      <c r="D167" s="125"/>
      <c r="E167" s="125"/>
      <c r="F167" s="125">
        <f>SUM(F164+F88+F69+F57+F41+F21)</f>
        <v>70704673</v>
      </c>
      <c r="G167" s="125">
        <f>SUM(G164+G88+G69+G57+G41+G21)</f>
        <v>71990800</v>
      </c>
      <c r="H167" s="125">
        <f>SUM(H164+H88+H69+H57+H41+H21)</f>
        <v>71878477</v>
      </c>
      <c r="I167" s="125"/>
      <c r="J167" s="125"/>
      <c r="K167" s="125"/>
      <c r="L167" s="125"/>
      <c r="M167" s="125"/>
      <c r="N167" s="126"/>
      <c r="O167" s="125">
        <f>SUM(O164+O88+O69+O57+O41+O21)</f>
        <v>32441060.5</v>
      </c>
      <c r="P167" s="125">
        <f>SUM(P164+P88+P69+P57+P41+P21)</f>
        <v>32567904.5</v>
      </c>
      <c r="Q167" s="125">
        <f>SUM(Q164+Q88+Q69+Q57+Q41+Q21)</f>
        <v>32373933.5</v>
      </c>
      <c r="R167" s="183"/>
      <c r="S167" s="184"/>
      <c r="T167" s="181"/>
      <c r="U167" s="188">
        <f>SUM((U166+U165+U88+U69+U57+U41+U21))</f>
        <v>29572359.049999997</v>
      </c>
      <c r="V167" s="189">
        <f>SUM((V166+V165+V88+V69+V57+V41+V21))</f>
        <v>29735260.049999997</v>
      </c>
      <c r="W167" s="190">
        <f>SUM((W166+W165+W88+W69+W57+W41+W21))</f>
        <v>28536627.049999997</v>
      </c>
      <c r="X167" s="186">
        <f>SUM(U167:W167)</f>
        <v>87844246.14999999</v>
      </c>
      <c r="Y167" s="125"/>
    </row>
    <row r="168" spans="1:25" s="193" customFormat="1" ht="36" customHeight="1">
      <c r="A168" s="187"/>
      <c r="B168" s="195"/>
      <c r="U168" s="154"/>
      <c r="V168" s="154"/>
      <c r="W168" s="154"/>
      <c r="Y168" s="198"/>
    </row>
    <row r="169" spans="1:25" s="75" customFormat="1" ht="37.5" customHeight="1">
      <c r="A169" s="194"/>
      <c r="B169" s="195"/>
      <c r="E169" s="199" t="s">
        <v>367</v>
      </c>
      <c r="T169" s="197" t="s">
        <v>207</v>
      </c>
      <c r="U169" s="175">
        <v>32644160</v>
      </c>
      <c r="V169" s="175">
        <v>32644160</v>
      </c>
      <c r="W169" s="175">
        <v>32644160</v>
      </c>
      <c r="X169" s="154">
        <f>SUM(U169:W169)</f>
        <v>97932480</v>
      </c>
      <c r="Y169" s="198">
        <v>32644160</v>
      </c>
    </row>
    <row r="170" spans="1:25" s="75" customFormat="1" ht="43.5" customHeight="1">
      <c r="A170" s="194"/>
      <c r="B170" s="195"/>
      <c r="E170" s="200" t="s">
        <v>466</v>
      </c>
      <c r="T170" s="197" t="s">
        <v>22</v>
      </c>
      <c r="U170" s="156">
        <f>+(U167)</f>
        <v>29572359.049999997</v>
      </c>
      <c r="V170" s="156">
        <f>+(V167)</f>
        <v>29735260.049999997</v>
      </c>
      <c r="W170" s="156">
        <f>+(W167)</f>
        <v>28536627.049999997</v>
      </c>
      <c r="X170" s="154">
        <f>SUM(U170:W170)</f>
        <v>87844246.14999999</v>
      </c>
      <c r="Y170" s="196"/>
    </row>
    <row r="171" spans="1:25" s="75" customFormat="1" ht="41.25" customHeight="1">
      <c r="A171" s="194"/>
      <c r="B171" s="195"/>
      <c r="T171" s="197" t="s">
        <v>208</v>
      </c>
      <c r="U171" s="154">
        <f>+(U169-U170)</f>
        <v>3071800.950000003</v>
      </c>
      <c r="V171" s="154">
        <f>+(V169-V170)</f>
        <v>2908899.950000003</v>
      </c>
      <c r="W171" s="154">
        <f>+(W169-W170)</f>
        <v>4107532.950000003</v>
      </c>
      <c r="X171" s="154"/>
      <c r="Y171" s="196"/>
    </row>
    <row r="172" spans="1:25" s="75" customFormat="1" ht="53.25" customHeight="1">
      <c r="A172" s="194"/>
      <c r="B172" s="195"/>
      <c r="T172" s="197" t="s">
        <v>209</v>
      </c>
      <c r="U172" s="154">
        <f>SUM(U171:W171)</f>
        <v>10088233.850000009</v>
      </c>
      <c r="V172" s="155"/>
      <c r="W172" s="155"/>
      <c r="X172" s="193"/>
      <c r="Y172" s="196"/>
    </row>
    <row r="173" spans="1:25" s="75" customFormat="1" ht="54" customHeight="1">
      <c r="A173" s="194"/>
      <c r="B173" s="195"/>
      <c r="T173" s="193"/>
      <c r="X173" s="193"/>
      <c r="Y173" s="196"/>
    </row>
    <row r="174" spans="1:25" s="75" customFormat="1" ht="12.75">
      <c r="A174" s="194"/>
      <c r="B174" s="195"/>
      <c r="T174" s="193"/>
      <c r="X174" s="193"/>
      <c r="Y174" s="196"/>
    </row>
    <row r="175" spans="1:25" s="75" customFormat="1" ht="42" customHeight="1">
      <c r="A175" s="194"/>
      <c r="B175" s="195"/>
      <c r="T175" s="193"/>
      <c r="X175" s="193"/>
      <c r="Y175" s="196"/>
    </row>
    <row r="176" spans="1:25" s="75" customFormat="1" ht="15">
      <c r="A176" s="194"/>
      <c r="B176" s="195"/>
      <c r="D176" s="175"/>
      <c r="T176" s="193"/>
      <c r="X176" s="193"/>
      <c r="Y176" s="196"/>
    </row>
    <row r="177" spans="1:25" s="75" customFormat="1" ht="15">
      <c r="A177" s="194"/>
      <c r="B177" s="195"/>
      <c r="D177" s="155"/>
      <c r="T177" s="193"/>
      <c r="X177" s="193"/>
      <c r="Y177" s="196"/>
    </row>
    <row r="178" spans="1:25" s="75" customFormat="1" ht="12.75">
      <c r="A178" s="194"/>
      <c r="B178" s="195"/>
      <c r="T178" s="193"/>
      <c r="X178" s="193"/>
      <c r="Y178" s="196"/>
    </row>
    <row r="179" spans="1:25" s="75" customFormat="1" ht="12.75">
      <c r="A179" s="194"/>
      <c r="B179" s="195"/>
      <c r="T179" s="193"/>
      <c r="X179" s="193"/>
      <c r="Y179" s="196"/>
    </row>
    <row r="180" spans="1:25" s="75" customFormat="1" ht="12.75">
      <c r="A180" s="194"/>
      <c r="B180" s="195"/>
      <c r="T180" s="193"/>
      <c r="X180" s="193"/>
      <c r="Y180" s="196"/>
    </row>
    <row r="181" spans="1:25" s="75" customFormat="1" ht="12.75">
      <c r="A181" s="194"/>
      <c r="B181" s="195"/>
      <c r="T181" s="193"/>
      <c r="X181" s="193"/>
      <c r="Y181" s="196"/>
    </row>
    <row r="182" spans="1:25" s="75" customFormat="1" ht="12.75">
      <c r="A182" s="194"/>
      <c r="B182" s="195"/>
      <c r="T182" s="193"/>
      <c r="X182" s="193"/>
      <c r="Y182" s="196"/>
    </row>
    <row r="183" spans="1:25" s="75" customFormat="1" ht="12.75">
      <c r="A183" s="194"/>
      <c r="B183" s="195"/>
      <c r="T183" s="193"/>
      <c r="X183" s="193"/>
      <c r="Y183" s="196"/>
    </row>
    <row r="184" spans="1:25" s="75" customFormat="1" ht="12.75">
      <c r="A184" s="194"/>
      <c r="B184" s="195"/>
      <c r="T184" s="193"/>
      <c r="X184" s="193"/>
      <c r="Y184" s="196"/>
    </row>
    <row r="185" spans="1:25" s="75" customFormat="1" ht="12.75">
      <c r="A185" s="194"/>
      <c r="B185" s="195"/>
      <c r="T185" s="193"/>
      <c r="X185" s="193"/>
      <c r="Y185" s="196"/>
    </row>
    <row r="186" spans="1:25" s="75" customFormat="1" ht="12.75">
      <c r="A186" s="194"/>
      <c r="B186" s="195"/>
      <c r="T186" s="193"/>
      <c r="X186" s="193"/>
      <c r="Y186" s="196"/>
    </row>
    <row r="187" spans="1:25" s="75" customFormat="1" ht="12.75">
      <c r="A187" s="194"/>
      <c r="B187" s="195"/>
      <c r="T187" s="193"/>
      <c r="X187" s="193"/>
      <c r="Y187" s="196"/>
    </row>
    <row r="188" spans="1:25" s="75" customFormat="1" ht="12.75">
      <c r="A188" s="194"/>
      <c r="B188" s="195"/>
      <c r="T188" s="193"/>
      <c r="X188" s="193"/>
      <c r="Y188" s="196"/>
    </row>
    <row r="189" spans="1:25" s="75" customFormat="1" ht="12.75">
      <c r="A189" s="194"/>
      <c r="B189" s="195"/>
      <c r="T189" s="193"/>
      <c r="X189" s="193"/>
      <c r="Y189" s="196"/>
    </row>
    <row r="190" spans="1:25" s="75" customFormat="1" ht="12.75">
      <c r="A190" s="194"/>
      <c r="B190" s="195"/>
      <c r="T190" s="193"/>
      <c r="X190" s="193"/>
      <c r="Y190" s="196"/>
    </row>
    <row r="191" spans="1:25" s="75" customFormat="1" ht="12.75">
      <c r="A191" s="194"/>
      <c r="B191" s="195"/>
      <c r="T191" s="193"/>
      <c r="X191" s="193"/>
      <c r="Y191" s="196"/>
    </row>
    <row r="192" spans="1:25" s="75" customFormat="1" ht="12.75">
      <c r="A192" s="194"/>
      <c r="B192" s="195"/>
      <c r="T192" s="193"/>
      <c r="X192" s="193"/>
      <c r="Y192" s="196"/>
    </row>
    <row r="193" spans="1:25" s="75" customFormat="1" ht="12.75">
      <c r="A193" s="194"/>
      <c r="B193" s="195"/>
      <c r="T193" s="193"/>
      <c r="X193" s="193"/>
      <c r="Y193" s="196"/>
    </row>
    <row r="194" spans="1:25" s="75" customFormat="1" ht="12.75">
      <c r="A194" s="194"/>
      <c r="B194" s="195"/>
      <c r="T194" s="193"/>
      <c r="X194" s="193"/>
      <c r="Y194" s="196"/>
    </row>
    <row r="195" spans="1:25" s="75" customFormat="1" ht="12.75">
      <c r="A195" s="194"/>
      <c r="B195" s="195"/>
      <c r="T195" s="193"/>
      <c r="X195" s="193"/>
      <c r="Y195" s="196"/>
    </row>
    <row r="196" spans="1:25" s="75" customFormat="1" ht="12.75">
      <c r="A196" s="194"/>
      <c r="B196" s="195"/>
      <c r="T196" s="193"/>
      <c r="X196" s="193"/>
      <c r="Y196" s="196"/>
    </row>
    <row r="197" spans="1:25" s="75" customFormat="1" ht="12.75">
      <c r="A197" s="194"/>
      <c r="B197" s="195"/>
      <c r="T197" s="193"/>
      <c r="X197" s="193"/>
      <c r="Y197" s="196"/>
    </row>
    <row r="198" spans="1:25" s="75" customFormat="1" ht="12.75">
      <c r="A198" s="194"/>
      <c r="B198" s="195"/>
      <c r="T198" s="193"/>
      <c r="X198" s="193"/>
      <c r="Y198" s="196"/>
    </row>
    <row r="199" spans="1:25" s="75" customFormat="1" ht="12.75">
      <c r="A199" s="194"/>
      <c r="B199" s="195"/>
      <c r="T199" s="193"/>
      <c r="X199" s="193"/>
      <c r="Y199" s="196"/>
    </row>
    <row r="200" spans="1:25" s="75" customFormat="1" ht="12.75">
      <c r="A200" s="194"/>
      <c r="B200" s="195"/>
      <c r="T200" s="193"/>
      <c r="X200" s="193"/>
      <c r="Y200" s="196"/>
    </row>
    <row r="201" spans="1:25" s="75" customFormat="1" ht="12.75">
      <c r="A201" s="194"/>
      <c r="B201" s="195"/>
      <c r="T201" s="193"/>
      <c r="X201" s="193"/>
      <c r="Y201" s="196"/>
    </row>
    <row r="202" spans="1:25" s="75" customFormat="1" ht="12.75">
      <c r="A202" s="194"/>
      <c r="B202" s="195"/>
      <c r="T202" s="193"/>
      <c r="X202" s="193"/>
      <c r="Y202" s="196"/>
    </row>
    <row r="203" spans="1:25" s="75" customFormat="1" ht="12.75">
      <c r="A203" s="194"/>
      <c r="B203" s="195"/>
      <c r="T203" s="193"/>
      <c r="X203" s="193"/>
      <c r="Y203" s="196"/>
    </row>
    <row r="204" spans="1:25" s="75" customFormat="1" ht="12.75">
      <c r="A204" s="194"/>
      <c r="B204" s="195"/>
      <c r="T204" s="193"/>
      <c r="X204" s="193"/>
      <c r="Y204" s="196"/>
    </row>
    <row r="205" spans="1:25" s="75" customFormat="1" ht="12.75">
      <c r="A205" s="194"/>
      <c r="B205" s="195"/>
      <c r="T205" s="193"/>
      <c r="X205" s="193"/>
      <c r="Y205" s="196"/>
    </row>
    <row r="206" spans="1:25" s="75" customFormat="1" ht="12.75">
      <c r="A206" s="194"/>
      <c r="B206" s="195"/>
      <c r="T206" s="193"/>
      <c r="X206" s="193"/>
      <c r="Y206" s="196"/>
    </row>
    <row r="207" spans="1:25" s="75" customFormat="1" ht="12.75">
      <c r="A207" s="194"/>
      <c r="B207" s="195"/>
      <c r="T207" s="193"/>
      <c r="X207" s="193"/>
      <c r="Y207" s="196"/>
    </row>
    <row r="208" spans="1:25" s="75" customFormat="1" ht="12.75">
      <c r="A208" s="194"/>
      <c r="B208" s="195"/>
      <c r="T208" s="193"/>
      <c r="X208" s="193"/>
      <c r="Y208" s="196"/>
    </row>
    <row r="209" spans="1:25" s="75" customFormat="1" ht="12.75">
      <c r="A209" s="194"/>
      <c r="B209" s="195"/>
      <c r="T209" s="193"/>
      <c r="X209" s="193"/>
      <c r="Y209" s="196"/>
    </row>
    <row r="210" spans="1:25" s="75" customFormat="1" ht="12.75">
      <c r="A210" s="194"/>
      <c r="B210" s="195"/>
      <c r="T210" s="193"/>
      <c r="X210" s="193"/>
      <c r="Y210" s="196"/>
    </row>
    <row r="211" spans="1:25" s="75" customFormat="1" ht="12.75">
      <c r="A211" s="194"/>
      <c r="B211" s="195"/>
      <c r="T211" s="193"/>
      <c r="X211" s="193"/>
      <c r="Y211" s="196"/>
    </row>
    <row r="212" spans="1:25" s="75" customFormat="1" ht="12.75">
      <c r="A212" s="194"/>
      <c r="B212" s="195"/>
      <c r="T212" s="193"/>
      <c r="X212" s="193"/>
      <c r="Y212" s="196"/>
    </row>
    <row r="213" spans="1:25" s="75" customFormat="1" ht="12.75">
      <c r="A213" s="194"/>
      <c r="B213" s="195"/>
      <c r="T213" s="193"/>
      <c r="X213" s="193"/>
      <c r="Y213" s="196"/>
    </row>
    <row r="214" spans="1:25" s="75" customFormat="1" ht="12.75">
      <c r="A214" s="194"/>
      <c r="B214" s="195"/>
      <c r="T214" s="193"/>
      <c r="X214" s="193"/>
      <c r="Y214" s="196"/>
    </row>
    <row r="215" spans="1:25" s="75" customFormat="1" ht="12.75">
      <c r="A215" s="194"/>
      <c r="B215" s="195"/>
      <c r="T215" s="193"/>
      <c r="X215" s="193"/>
      <c r="Y215" s="196"/>
    </row>
    <row r="216" spans="1:25" s="75" customFormat="1" ht="12.75">
      <c r="A216" s="194"/>
      <c r="B216" s="195"/>
      <c r="T216" s="193"/>
      <c r="X216" s="193"/>
      <c r="Y216" s="196"/>
    </row>
    <row r="217" spans="1:25" s="75" customFormat="1" ht="12.75">
      <c r="A217" s="194"/>
      <c r="B217" s="195"/>
      <c r="T217" s="193"/>
      <c r="X217" s="193"/>
      <c r="Y217" s="196"/>
    </row>
    <row r="218" spans="1:25" s="75" customFormat="1" ht="12.75">
      <c r="A218" s="194"/>
      <c r="B218" s="195"/>
      <c r="T218" s="193"/>
      <c r="X218" s="193"/>
      <c r="Y218" s="196"/>
    </row>
    <row r="219" spans="1:25" s="75" customFormat="1" ht="12.75">
      <c r="A219" s="194"/>
      <c r="B219" s="195"/>
      <c r="T219" s="193"/>
      <c r="X219" s="193"/>
      <c r="Y219" s="196"/>
    </row>
    <row r="220" spans="1:25" s="75" customFormat="1" ht="12.75">
      <c r="A220" s="194"/>
      <c r="B220" s="195"/>
      <c r="T220" s="193"/>
      <c r="X220" s="193"/>
      <c r="Y220" s="196"/>
    </row>
    <row r="221" spans="1:25" s="75" customFormat="1" ht="12.75">
      <c r="A221" s="194"/>
      <c r="B221" s="195"/>
      <c r="T221" s="193"/>
      <c r="X221" s="193"/>
      <c r="Y221" s="196"/>
    </row>
    <row r="222" spans="1:25" s="75" customFormat="1" ht="12.75">
      <c r="A222" s="194"/>
      <c r="B222" s="195"/>
      <c r="T222" s="193"/>
      <c r="X222" s="193"/>
      <c r="Y222" s="196"/>
    </row>
    <row r="223" spans="1:25" s="75" customFormat="1" ht="12.75">
      <c r="A223" s="194"/>
      <c r="B223" s="195"/>
      <c r="T223" s="193"/>
      <c r="X223" s="193"/>
      <c r="Y223" s="196"/>
    </row>
    <row r="224" spans="1:25" s="75" customFormat="1" ht="12.75">
      <c r="A224" s="194"/>
      <c r="B224" s="195"/>
      <c r="T224" s="193"/>
      <c r="X224" s="193"/>
      <c r="Y224" s="196"/>
    </row>
    <row r="225" spans="1:25" s="75" customFormat="1" ht="12.75">
      <c r="A225" s="194"/>
      <c r="B225" s="195"/>
      <c r="T225" s="193"/>
      <c r="X225" s="193"/>
      <c r="Y225" s="196"/>
    </row>
    <row r="226" spans="1:25" s="75" customFormat="1" ht="12.75">
      <c r="A226" s="194"/>
      <c r="B226" s="195"/>
      <c r="T226" s="193"/>
      <c r="X226" s="193"/>
      <c r="Y226" s="196"/>
    </row>
    <row r="227" spans="1:25" s="75" customFormat="1" ht="12.75">
      <c r="A227" s="194"/>
      <c r="B227" s="195"/>
      <c r="T227" s="193"/>
      <c r="X227" s="193"/>
      <c r="Y227" s="196"/>
    </row>
    <row r="228" spans="1:25" s="75" customFormat="1" ht="12.75">
      <c r="A228" s="194"/>
      <c r="B228" s="195"/>
      <c r="T228" s="193"/>
      <c r="X228" s="193"/>
      <c r="Y228" s="196"/>
    </row>
    <row r="229" spans="1:25" s="75" customFormat="1" ht="12.75">
      <c r="A229" s="194"/>
      <c r="B229" s="195"/>
      <c r="T229" s="193"/>
      <c r="X229" s="193"/>
      <c r="Y229" s="196"/>
    </row>
    <row r="230" spans="1:25" s="75" customFormat="1" ht="12.75">
      <c r="A230" s="194"/>
      <c r="B230" s="195"/>
      <c r="T230" s="193"/>
      <c r="X230" s="193"/>
      <c r="Y230" s="196"/>
    </row>
    <row r="231" spans="1:25" s="75" customFormat="1" ht="12.75">
      <c r="A231" s="194"/>
      <c r="B231" s="195"/>
      <c r="T231" s="193"/>
      <c r="X231" s="193"/>
      <c r="Y231" s="196"/>
    </row>
    <row r="232" spans="1:25" s="75" customFormat="1" ht="12.75">
      <c r="A232" s="194"/>
      <c r="B232" s="195"/>
      <c r="T232" s="193"/>
      <c r="X232" s="193"/>
      <c r="Y232" s="196"/>
    </row>
    <row r="233" spans="1:25" s="75" customFormat="1" ht="12.75">
      <c r="A233" s="194"/>
      <c r="B233" s="195"/>
      <c r="T233" s="193"/>
      <c r="X233" s="193"/>
      <c r="Y233" s="196"/>
    </row>
    <row r="234" spans="1:25" s="75" customFormat="1" ht="12.75">
      <c r="A234" s="194"/>
      <c r="B234" s="195"/>
      <c r="T234" s="193"/>
      <c r="X234" s="193"/>
      <c r="Y234" s="196"/>
    </row>
    <row r="235" spans="1:25" s="75" customFormat="1" ht="12.75">
      <c r="A235" s="194"/>
      <c r="B235" s="195"/>
      <c r="T235" s="193"/>
      <c r="X235" s="193"/>
      <c r="Y235" s="196"/>
    </row>
    <row r="236" spans="1:25" s="75" customFormat="1" ht="12.75">
      <c r="A236" s="194"/>
      <c r="B236" s="195"/>
      <c r="T236" s="193"/>
      <c r="X236" s="193"/>
      <c r="Y236" s="196"/>
    </row>
    <row r="237" spans="1:25" s="75" customFormat="1" ht="12.75">
      <c r="A237" s="194"/>
      <c r="B237" s="195"/>
      <c r="T237" s="193"/>
      <c r="X237" s="193"/>
      <c r="Y237" s="196"/>
    </row>
    <row r="238" spans="1:25" s="75" customFormat="1" ht="12.75">
      <c r="A238" s="194"/>
      <c r="B238" s="195"/>
      <c r="T238" s="193"/>
      <c r="X238" s="193"/>
      <c r="Y238" s="196"/>
    </row>
    <row r="239" spans="1:25" s="75" customFormat="1" ht="12.75">
      <c r="A239" s="194"/>
      <c r="B239" s="195"/>
      <c r="T239" s="193"/>
      <c r="X239" s="193"/>
      <c r="Y239" s="196"/>
    </row>
    <row r="240" spans="1:25" s="75" customFormat="1" ht="12.75">
      <c r="A240" s="194"/>
      <c r="B240" s="195"/>
      <c r="T240" s="193"/>
      <c r="X240" s="193"/>
      <c r="Y240" s="196"/>
    </row>
    <row r="241" spans="1:25" s="75" customFormat="1" ht="12.75">
      <c r="A241" s="194"/>
      <c r="B241" s="195"/>
      <c r="T241" s="193"/>
      <c r="X241" s="193"/>
      <c r="Y241" s="196"/>
    </row>
    <row r="242" spans="1:25" s="75" customFormat="1" ht="12.75">
      <c r="A242" s="194"/>
      <c r="B242" s="195"/>
      <c r="T242" s="193"/>
      <c r="X242" s="193"/>
      <c r="Y242" s="196"/>
    </row>
    <row r="243" spans="1:25" s="75" customFormat="1" ht="12.75">
      <c r="A243" s="194"/>
      <c r="B243" s="195"/>
      <c r="T243" s="193"/>
      <c r="X243" s="193"/>
      <c r="Y243" s="196"/>
    </row>
    <row r="244" spans="1:25" s="75" customFormat="1" ht="12.75">
      <c r="A244" s="194"/>
      <c r="B244" s="195"/>
      <c r="T244" s="193"/>
      <c r="X244" s="193"/>
      <c r="Y244" s="196"/>
    </row>
    <row r="245" spans="1:25" s="75" customFormat="1" ht="12.75">
      <c r="A245" s="194"/>
      <c r="B245" s="195"/>
      <c r="T245" s="193"/>
      <c r="X245" s="193"/>
      <c r="Y245" s="196"/>
    </row>
    <row r="246" spans="1:25" s="75" customFormat="1" ht="12.75">
      <c r="A246" s="194"/>
      <c r="B246" s="195"/>
      <c r="T246" s="193"/>
      <c r="X246" s="193"/>
      <c r="Y246" s="196"/>
    </row>
    <row r="247" spans="1:25" s="75" customFormat="1" ht="12.75">
      <c r="A247" s="194"/>
      <c r="B247" s="195"/>
      <c r="T247" s="193"/>
      <c r="X247" s="193"/>
      <c r="Y247" s="196"/>
    </row>
    <row r="248" spans="1:25" s="75" customFormat="1" ht="12.75">
      <c r="A248" s="194"/>
      <c r="B248" s="195"/>
      <c r="T248" s="193"/>
      <c r="X248" s="193"/>
      <c r="Y248" s="196"/>
    </row>
    <row r="249" spans="1:25" s="75" customFormat="1" ht="12.75">
      <c r="A249" s="194"/>
      <c r="B249" s="195"/>
      <c r="T249" s="193"/>
      <c r="X249" s="193"/>
      <c r="Y249" s="196"/>
    </row>
    <row r="250" spans="1:25" s="75" customFormat="1" ht="12.75">
      <c r="A250" s="194"/>
      <c r="B250" s="195"/>
      <c r="T250" s="193"/>
      <c r="X250" s="193"/>
      <c r="Y250" s="196"/>
    </row>
    <row r="251" spans="1:25" s="75" customFormat="1" ht="12.75">
      <c r="A251" s="194"/>
      <c r="B251" s="195"/>
      <c r="T251" s="193"/>
      <c r="X251" s="193"/>
      <c r="Y251" s="196"/>
    </row>
    <row r="252" spans="1:25" s="75" customFormat="1" ht="12.75">
      <c r="A252" s="194"/>
      <c r="B252" s="195"/>
      <c r="T252" s="193"/>
      <c r="X252" s="193"/>
      <c r="Y252" s="196"/>
    </row>
    <row r="253" spans="1:25" s="75" customFormat="1" ht="12.75">
      <c r="A253" s="194"/>
      <c r="B253" s="195"/>
      <c r="T253" s="193"/>
      <c r="X253" s="193"/>
      <c r="Y253" s="196"/>
    </row>
    <row r="254" spans="1:25" s="75" customFormat="1" ht="12.75">
      <c r="A254" s="194"/>
      <c r="B254" s="195"/>
      <c r="T254" s="193"/>
      <c r="X254" s="193"/>
      <c r="Y254" s="196"/>
    </row>
    <row r="255" spans="1:25" s="75" customFormat="1" ht="12.75">
      <c r="A255" s="194"/>
      <c r="B255" s="195"/>
      <c r="T255" s="193"/>
      <c r="X255" s="193"/>
      <c r="Y255" s="196"/>
    </row>
    <row r="256" spans="1:25" s="75" customFormat="1" ht="12.75">
      <c r="A256" s="194"/>
      <c r="B256" s="195"/>
      <c r="T256" s="193"/>
      <c r="X256" s="193"/>
      <c r="Y256" s="196"/>
    </row>
    <row r="257" spans="1:25" s="75" customFormat="1" ht="12.75">
      <c r="A257" s="194"/>
      <c r="B257" s="195"/>
      <c r="T257" s="193"/>
      <c r="X257" s="193"/>
      <c r="Y257" s="196"/>
    </row>
    <row r="258" spans="1:25" s="75" customFormat="1" ht="12.75">
      <c r="A258" s="194"/>
      <c r="B258" s="195"/>
      <c r="T258" s="193"/>
      <c r="X258" s="193"/>
      <c r="Y258" s="196"/>
    </row>
    <row r="259" spans="1:25" s="75" customFormat="1" ht="12.75">
      <c r="A259" s="194"/>
      <c r="B259" s="195"/>
      <c r="T259" s="193"/>
      <c r="X259" s="193"/>
      <c r="Y259" s="196"/>
    </row>
    <row r="260" spans="1:25" s="75" customFormat="1" ht="12.75">
      <c r="A260" s="194"/>
      <c r="B260" s="195"/>
      <c r="T260" s="193"/>
      <c r="X260" s="193"/>
      <c r="Y260" s="196"/>
    </row>
    <row r="261" spans="1:25" s="75" customFormat="1" ht="12.75">
      <c r="A261" s="194"/>
      <c r="B261" s="195"/>
      <c r="T261" s="193"/>
      <c r="X261" s="193"/>
      <c r="Y261" s="196"/>
    </row>
    <row r="262" spans="1:25" s="75" customFormat="1" ht="12.75">
      <c r="A262" s="194"/>
      <c r="B262" s="195"/>
      <c r="T262" s="193"/>
      <c r="X262" s="193"/>
      <c r="Y262" s="196"/>
    </row>
    <row r="263" spans="1:25" s="75" customFormat="1" ht="12.75">
      <c r="A263" s="194"/>
      <c r="B263" s="195"/>
      <c r="T263" s="193"/>
      <c r="X263" s="193"/>
      <c r="Y263" s="196"/>
    </row>
    <row r="264" spans="1:25" s="75" customFormat="1" ht="12.75">
      <c r="A264" s="194"/>
      <c r="B264" s="195"/>
      <c r="T264" s="193"/>
      <c r="X264" s="193"/>
      <c r="Y264" s="196"/>
    </row>
    <row r="265" spans="1:25" s="75" customFormat="1" ht="12.75">
      <c r="A265" s="194"/>
      <c r="B265" s="195"/>
      <c r="T265" s="193"/>
      <c r="X265" s="193"/>
      <c r="Y265" s="196"/>
    </row>
    <row r="266" spans="1:25" s="75" customFormat="1" ht="12.75">
      <c r="A266" s="194"/>
      <c r="B266" s="195"/>
      <c r="T266" s="193"/>
      <c r="X266" s="193"/>
      <c r="Y266" s="196"/>
    </row>
    <row r="267" spans="1:25" s="75" customFormat="1" ht="12.75">
      <c r="A267" s="194"/>
      <c r="B267" s="195"/>
      <c r="T267" s="193"/>
      <c r="X267" s="193"/>
      <c r="Y267" s="196"/>
    </row>
    <row r="268" spans="1:25" s="75" customFormat="1" ht="12.75">
      <c r="A268" s="194"/>
      <c r="B268" s="195"/>
      <c r="T268" s="193"/>
      <c r="X268" s="193"/>
      <c r="Y268" s="196"/>
    </row>
    <row r="269" spans="1:25" s="75" customFormat="1" ht="12.75">
      <c r="A269" s="194"/>
      <c r="B269" s="195"/>
      <c r="T269" s="193"/>
      <c r="X269" s="193"/>
      <c r="Y269" s="196"/>
    </row>
    <row r="270" spans="1:25" s="75" customFormat="1" ht="12.75">
      <c r="A270" s="194"/>
      <c r="B270" s="195"/>
      <c r="T270" s="193"/>
      <c r="X270" s="193"/>
      <c r="Y270" s="196"/>
    </row>
    <row r="271" spans="1:25" s="75" customFormat="1" ht="12.75">
      <c r="A271" s="194"/>
      <c r="B271" s="195"/>
      <c r="T271" s="193"/>
      <c r="X271" s="193"/>
      <c r="Y271" s="196"/>
    </row>
    <row r="272" spans="1:25" s="75" customFormat="1" ht="12.75">
      <c r="A272" s="194"/>
      <c r="B272" s="195"/>
      <c r="T272" s="193"/>
      <c r="X272" s="193"/>
      <c r="Y272" s="196"/>
    </row>
    <row r="273" spans="1:25" s="75" customFormat="1" ht="12.75">
      <c r="A273" s="194"/>
      <c r="B273" s="195"/>
      <c r="T273" s="193"/>
      <c r="X273" s="193"/>
      <c r="Y273" s="196"/>
    </row>
    <row r="274" spans="1:25" s="75" customFormat="1" ht="12.75">
      <c r="A274" s="194"/>
      <c r="B274" s="195"/>
      <c r="T274" s="193"/>
      <c r="X274" s="193"/>
      <c r="Y274" s="196"/>
    </row>
    <row r="275" spans="1:25" s="75" customFormat="1" ht="12.75">
      <c r="A275" s="194"/>
      <c r="B275" s="195"/>
      <c r="T275" s="193"/>
      <c r="X275" s="193"/>
      <c r="Y275" s="196"/>
    </row>
    <row r="276" spans="1:25" s="75" customFormat="1" ht="12.75">
      <c r="A276" s="194"/>
      <c r="B276" s="195"/>
      <c r="T276" s="193"/>
      <c r="X276" s="193"/>
      <c r="Y276" s="196"/>
    </row>
    <row r="277" spans="1:25" s="75" customFormat="1" ht="12.75">
      <c r="A277" s="194"/>
      <c r="B277" s="195"/>
      <c r="T277" s="193"/>
      <c r="X277" s="193"/>
      <c r="Y277" s="196"/>
    </row>
    <row r="278" spans="1:25" s="75" customFormat="1" ht="12.75">
      <c r="A278" s="194"/>
      <c r="B278" s="195"/>
      <c r="T278" s="193"/>
      <c r="X278" s="193"/>
      <c r="Y278" s="196"/>
    </row>
    <row r="279" spans="1:25" s="75" customFormat="1" ht="12.75">
      <c r="A279" s="194"/>
      <c r="B279" s="195"/>
      <c r="T279" s="193"/>
      <c r="X279" s="193"/>
      <c r="Y279" s="196"/>
    </row>
    <row r="280" spans="1:25" s="75" customFormat="1" ht="12.75">
      <c r="A280" s="194"/>
      <c r="B280" s="195"/>
      <c r="T280" s="193"/>
      <c r="X280" s="193"/>
      <c r="Y280" s="196"/>
    </row>
    <row r="281" spans="1:25" s="75" customFormat="1" ht="12.75">
      <c r="A281" s="194"/>
      <c r="B281" s="195"/>
      <c r="T281" s="193"/>
      <c r="X281" s="193"/>
      <c r="Y281" s="196"/>
    </row>
    <row r="282" spans="1:25" s="75" customFormat="1" ht="12.75">
      <c r="A282" s="194"/>
      <c r="B282" s="195"/>
      <c r="T282" s="193"/>
      <c r="X282" s="193"/>
      <c r="Y282" s="196"/>
    </row>
    <row r="283" spans="1:25" s="75" customFormat="1" ht="12.75">
      <c r="A283" s="194"/>
      <c r="B283" s="195"/>
      <c r="T283" s="193"/>
      <c r="X283" s="193"/>
      <c r="Y283" s="196"/>
    </row>
    <row r="284" spans="1:25" s="75" customFormat="1" ht="12.75">
      <c r="A284" s="194"/>
      <c r="B284" s="195"/>
      <c r="T284" s="193"/>
      <c r="X284" s="193"/>
      <c r="Y284" s="196"/>
    </row>
    <row r="285" spans="1:25" s="75" customFormat="1" ht="12.75">
      <c r="A285" s="194"/>
      <c r="B285" s="195"/>
      <c r="T285" s="193"/>
      <c r="X285" s="193"/>
      <c r="Y285" s="196"/>
    </row>
    <row r="286" spans="1:25" s="75" customFormat="1" ht="12.75">
      <c r="A286" s="194"/>
      <c r="B286" s="195"/>
      <c r="T286" s="193"/>
      <c r="X286" s="193"/>
      <c r="Y286" s="196"/>
    </row>
    <row r="287" spans="1:25" s="75" customFormat="1" ht="12.75">
      <c r="A287" s="194"/>
      <c r="B287" s="195"/>
      <c r="T287" s="193"/>
      <c r="X287" s="193"/>
      <c r="Y287" s="196"/>
    </row>
    <row r="288" spans="1:25" s="75" customFormat="1" ht="12.75">
      <c r="A288" s="194"/>
      <c r="B288" s="195"/>
      <c r="T288" s="193"/>
      <c r="X288" s="193"/>
      <c r="Y288" s="196"/>
    </row>
    <row r="289" spans="1:25" s="75" customFormat="1" ht="12.75">
      <c r="A289" s="194"/>
      <c r="B289" s="195"/>
      <c r="T289" s="193"/>
      <c r="X289" s="193"/>
      <c r="Y289" s="196"/>
    </row>
    <row r="290" spans="1:25" s="75" customFormat="1" ht="12.75">
      <c r="A290" s="194"/>
      <c r="B290" s="195"/>
      <c r="T290" s="193"/>
      <c r="X290" s="193"/>
      <c r="Y290" s="196"/>
    </row>
    <row r="291" spans="1:25" s="75" customFormat="1" ht="12.75">
      <c r="A291" s="194"/>
      <c r="B291" s="195"/>
      <c r="T291" s="193"/>
      <c r="X291" s="193"/>
      <c r="Y291" s="196"/>
    </row>
    <row r="292" spans="1:25" s="75" customFormat="1" ht="12.75">
      <c r="A292" s="194"/>
      <c r="B292" s="195"/>
      <c r="T292" s="193"/>
      <c r="X292" s="193"/>
      <c r="Y292" s="196"/>
    </row>
    <row r="293" spans="1:25" s="75" customFormat="1" ht="12.75">
      <c r="A293" s="194"/>
      <c r="B293" s="195"/>
      <c r="T293" s="193"/>
      <c r="X293" s="193"/>
      <c r="Y293" s="196"/>
    </row>
    <row r="294" spans="1:25" s="75" customFormat="1" ht="12.75">
      <c r="A294" s="194"/>
      <c r="B294" s="195"/>
      <c r="T294" s="193"/>
      <c r="X294" s="193"/>
      <c r="Y294" s="196"/>
    </row>
    <row r="295" spans="1:25" s="75" customFormat="1" ht="12.75">
      <c r="A295" s="194"/>
      <c r="B295" s="195"/>
      <c r="T295" s="193"/>
      <c r="X295" s="193"/>
      <c r="Y295" s="196"/>
    </row>
    <row r="296" spans="1:25" s="75" customFormat="1" ht="12.75">
      <c r="A296" s="194"/>
      <c r="B296" s="195"/>
      <c r="T296" s="193"/>
      <c r="X296" s="193"/>
      <c r="Y296" s="196"/>
    </row>
    <row r="297" spans="1:25" s="75" customFormat="1" ht="12.75">
      <c r="A297" s="194"/>
      <c r="B297" s="195"/>
      <c r="T297" s="193"/>
      <c r="X297" s="193"/>
      <c r="Y297" s="196"/>
    </row>
    <row r="298" spans="1:25" s="75" customFormat="1" ht="12.75">
      <c r="A298" s="194"/>
      <c r="B298" s="195"/>
      <c r="T298" s="193"/>
      <c r="X298" s="193"/>
      <c r="Y298" s="196"/>
    </row>
    <row r="299" spans="1:25" s="75" customFormat="1" ht="12.75">
      <c r="A299" s="194"/>
      <c r="B299" s="195"/>
      <c r="T299" s="193"/>
      <c r="X299" s="193"/>
      <c r="Y299" s="196"/>
    </row>
    <row r="300" spans="1:25" s="75" customFormat="1" ht="12.75">
      <c r="A300" s="194"/>
      <c r="B300" s="195"/>
      <c r="T300" s="193"/>
      <c r="X300" s="193"/>
      <c r="Y300" s="196"/>
    </row>
    <row r="301" spans="1:25" s="75" customFormat="1" ht="12.75">
      <c r="A301" s="194"/>
      <c r="B301" s="195"/>
      <c r="T301" s="193"/>
      <c r="X301" s="193"/>
      <c r="Y301" s="196"/>
    </row>
    <row r="302" spans="1:25" s="75" customFormat="1" ht="12.75">
      <c r="A302" s="194"/>
      <c r="B302" s="195"/>
      <c r="T302" s="193"/>
      <c r="X302" s="193"/>
      <c r="Y302" s="196"/>
    </row>
    <row r="303" spans="1:25" s="75" customFormat="1" ht="12.75">
      <c r="A303" s="194"/>
      <c r="B303" s="195"/>
      <c r="T303" s="193"/>
      <c r="X303" s="193"/>
      <c r="Y303" s="196"/>
    </row>
    <row r="304" spans="1:25" s="75" customFormat="1" ht="12.75">
      <c r="A304" s="194"/>
      <c r="B304" s="195"/>
      <c r="T304" s="193"/>
      <c r="X304" s="193"/>
      <c r="Y304" s="196"/>
    </row>
    <row r="305" spans="1:25" s="75" customFormat="1" ht="12.75">
      <c r="A305" s="194"/>
      <c r="B305" s="195"/>
      <c r="T305" s="193"/>
      <c r="X305" s="193"/>
      <c r="Y305" s="196"/>
    </row>
    <row r="306" spans="1:25" s="75" customFormat="1" ht="12.75">
      <c r="A306" s="194"/>
      <c r="B306" s="195"/>
      <c r="T306" s="193"/>
      <c r="X306" s="193"/>
      <c r="Y306" s="196"/>
    </row>
    <row r="307" spans="1:25" s="75" customFormat="1" ht="12.75">
      <c r="A307" s="194"/>
      <c r="B307" s="195"/>
      <c r="T307" s="193"/>
      <c r="X307" s="193"/>
      <c r="Y307" s="196"/>
    </row>
    <row r="308" spans="1:25" s="75" customFormat="1" ht="12.75">
      <c r="A308" s="194"/>
      <c r="B308" s="195"/>
      <c r="T308" s="193"/>
      <c r="X308" s="193"/>
      <c r="Y308" s="196"/>
    </row>
    <row r="309" spans="1:25" s="75" customFormat="1" ht="12.75">
      <c r="A309" s="194"/>
      <c r="B309" s="195"/>
      <c r="T309" s="193"/>
      <c r="X309" s="193"/>
      <c r="Y309" s="196"/>
    </row>
    <row r="310" spans="1:25" s="75" customFormat="1" ht="12.75">
      <c r="A310" s="194"/>
      <c r="B310" s="195"/>
      <c r="T310" s="193"/>
      <c r="X310" s="193"/>
      <c r="Y310" s="196"/>
    </row>
    <row r="311" spans="1:25" s="75" customFormat="1" ht="12.75">
      <c r="A311" s="194"/>
      <c r="B311" s="195"/>
      <c r="T311" s="193"/>
      <c r="X311" s="193"/>
      <c r="Y311" s="196"/>
    </row>
    <row r="312" spans="1:25" s="75" customFormat="1" ht="12.75">
      <c r="A312" s="194"/>
      <c r="B312" s="195"/>
      <c r="T312" s="193"/>
      <c r="X312" s="193"/>
      <c r="Y312" s="196"/>
    </row>
    <row r="313" spans="1:25" s="75" customFormat="1" ht="12.75">
      <c r="A313" s="194"/>
      <c r="B313" s="195"/>
      <c r="T313" s="193"/>
      <c r="X313" s="193"/>
      <c r="Y313" s="196"/>
    </row>
    <row r="314" spans="1:25" s="75" customFormat="1" ht="12.75">
      <c r="A314" s="194"/>
      <c r="B314" s="195"/>
      <c r="T314" s="193"/>
      <c r="X314" s="193"/>
      <c r="Y314" s="196"/>
    </row>
    <row r="315" spans="1:25" s="75" customFormat="1" ht="12.75">
      <c r="A315" s="194"/>
      <c r="B315" s="195"/>
      <c r="T315" s="193"/>
      <c r="X315" s="193"/>
      <c r="Y315" s="196"/>
    </row>
    <row r="316" spans="1:25" s="75" customFormat="1" ht="12.75">
      <c r="A316" s="194"/>
      <c r="B316" s="195"/>
      <c r="T316" s="193"/>
      <c r="X316" s="193"/>
      <c r="Y316" s="196"/>
    </row>
    <row r="317" spans="1:25" s="75" customFormat="1" ht="12.75">
      <c r="A317" s="194"/>
      <c r="B317" s="195"/>
      <c r="T317" s="193"/>
      <c r="X317" s="193"/>
      <c r="Y317" s="196"/>
    </row>
    <row r="318" spans="1:25" s="75" customFormat="1" ht="12.75">
      <c r="A318" s="194"/>
      <c r="B318" s="195"/>
      <c r="T318" s="193"/>
      <c r="X318" s="193"/>
      <c r="Y318" s="196"/>
    </row>
    <row r="319" spans="1:25" s="75" customFormat="1" ht="12.75">
      <c r="A319" s="194"/>
      <c r="B319" s="195"/>
      <c r="T319" s="193"/>
      <c r="X319" s="193"/>
      <c r="Y319" s="196"/>
    </row>
    <row r="320" spans="1:25" s="75" customFormat="1" ht="12.75">
      <c r="A320" s="194"/>
      <c r="B320" s="195"/>
      <c r="T320" s="193"/>
      <c r="X320" s="193"/>
      <c r="Y320" s="196"/>
    </row>
    <row r="321" spans="1:25" s="75" customFormat="1" ht="12.75">
      <c r="A321" s="194"/>
      <c r="B321" s="195"/>
      <c r="T321" s="193"/>
      <c r="X321" s="193"/>
      <c r="Y321" s="196"/>
    </row>
    <row r="322" spans="1:25" s="75" customFormat="1" ht="12.75">
      <c r="A322" s="194"/>
      <c r="B322" s="195"/>
      <c r="T322" s="193"/>
      <c r="X322" s="193"/>
      <c r="Y322" s="196"/>
    </row>
    <row r="323" spans="1:25" s="75" customFormat="1" ht="12.75">
      <c r="A323" s="194"/>
      <c r="B323" s="195"/>
      <c r="T323" s="193"/>
      <c r="X323" s="193"/>
      <c r="Y323" s="196"/>
    </row>
    <row r="324" spans="1:25" s="75" customFormat="1" ht="12.75">
      <c r="A324" s="194"/>
      <c r="B324" s="195"/>
      <c r="T324" s="193"/>
      <c r="X324" s="193"/>
      <c r="Y324" s="196"/>
    </row>
    <row r="325" spans="1:25" s="75" customFormat="1" ht="12.75">
      <c r="A325" s="194"/>
      <c r="B325" s="195"/>
      <c r="T325" s="193"/>
      <c r="X325" s="193"/>
      <c r="Y325" s="196"/>
    </row>
    <row r="326" spans="1:25" s="75" customFormat="1" ht="12.75">
      <c r="A326" s="194"/>
      <c r="B326" s="195"/>
      <c r="T326" s="193"/>
      <c r="X326" s="193"/>
      <c r="Y326" s="196"/>
    </row>
    <row r="327" spans="1:25" s="75" customFormat="1" ht="12.75">
      <c r="A327" s="194"/>
      <c r="B327" s="195"/>
      <c r="T327" s="193"/>
      <c r="X327" s="193"/>
      <c r="Y327" s="196"/>
    </row>
    <row r="328" spans="1:25" s="75" customFormat="1" ht="12.75">
      <c r="A328" s="194"/>
      <c r="B328" s="195"/>
      <c r="T328" s="193"/>
      <c r="X328" s="193"/>
      <c r="Y328" s="196"/>
    </row>
    <row r="329" spans="1:25" s="75" customFormat="1" ht="12.75">
      <c r="A329" s="194"/>
      <c r="B329" s="195"/>
      <c r="T329" s="193"/>
      <c r="X329" s="193"/>
      <c r="Y329" s="196"/>
    </row>
    <row r="330" spans="1:25" s="75" customFormat="1" ht="12.75">
      <c r="A330" s="194"/>
      <c r="B330" s="195"/>
      <c r="T330" s="193"/>
      <c r="X330" s="193"/>
      <c r="Y330" s="196"/>
    </row>
    <row r="331" spans="1:25" s="75" customFormat="1" ht="12.75">
      <c r="A331" s="194"/>
      <c r="B331" s="195"/>
      <c r="T331" s="193"/>
      <c r="X331" s="193"/>
      <c r="Y331" s="196"/>
    </row>
    <row r="332" spans="1:25" s="75" customFormat="1" ht="12.75">
      <c r="A332" s="194"/>
      <c r="B332" s="195"/>
      <c r="T332" s="193"/>
      <c r="X332" s="193"/>
      <c r="Y332" s="196"/>
    </row>
    <row r="333" spans="1:25" s="75" customFormat="1" ht="12.75">
      <c r="A333" s="194"/>
      <c r="B333" s="195"/>
      <c r="T333" s="193"/>
      <c r="X333" s="193"/>
      <c r="Y333" s="196"/>
    </row>
    <row r="334" spans="1:25" s="75" customFormat="1" ht="12.75">
      <c r="A334" s="194"/>
      <c r="B334" s="195"/>
      <c r="T334" s="193"/>
      <c r="X334" s="193"/>
      <c r="Y334" s="196"/>
    </row>
    <row r="335" spans="1:25" s="75" customFormat="1" ht="12.75">
      <c r="A335" s="194"/>
      <c r="B335" s="195"/>
      <c r="T335" s="193"/>
      <c r="X335" s="193"/>
      <c r="Y335" s="196"/>
    </row>
    <row r="336" spans="1:25" s="75" customFormat="1" ht="12.75">
      <c r="A336" s="194"/>
      <c r="B336" s="195"/>
      <c r="T336" s="193"/>
      <c r="X336" s="193"/>
      <c r="Y336" s="196"/>
    </row>
    <row r="337" spans="1:25" s="75" customFormat="1" ht="12.75">
      <c r="A337" s="194"/>
      <c r="B337" s="195"/>
      <c r="T337" s="193"/>
      <c r="X337" s="193"/>
      <c r="Y337" s="196"/>
    </row>
    <row r="338" spans="1:25" s="75" customFormat="1" ht="12.75">
      <c r="A338" s="194"/>
      <c r="B338" s="195"/>
      <c r="T338" s="193"/>
      <c r="X338" s="193"/>
      <c r="Y338" s="196"/>
    </row>
    <row r="339" spans="1:25" s="75" customFormat="1" ht="12.75">
      <c r="A339" s="194"/>
      <c r="B339" s="195"/>
      <c r="T339" s="193"/>
      <c r="X339" s="193"/>
      <c r="Y339" s="196"/>
    </row>
    <row r="340" spans="1:25" s="75" customFormat="1" ht="12.75">
      <c r="A340" s="194"/>
      <c r="B340" s="195"/>
      <c r="T340" s="193"/>
      <c r="X340" s="193"/>
      <c r="Y340" s="196"/>
    </row>
    <row r="341" spans="1:25" s="75" customFormat="1" ht="12.75">
      <c r="A341" s="194"/>
      <c r="B341" s="195"/>
      <c r="T341" s="193"/>
      <c r="X341" s="193"/>
      <c r="Y341" s="196"/>
    </row>
    <row r="342" spans="1:25" s="75" customFormat="1" ht="12.75">
      <c r="A342" s="194"/>
      <c r="B342" s="195"/>
      <c r="T342" s="193"/>
      <c r="X342" s="193"/>
      <c r="Y342" s="196"/>
    </row>
    <row r="343" spans="1:25" s="75" customFormat="1" ht="12.75">
      <c r="A343" s="194"/>
      <c r="B343" s="195"/>
      <c r="T343" s="193"/>
      <c r="X343" s="193"/>
      <c r="Y343" s="196"/>
    </row>
    <row r="344" spans="1:25" s="75" customFormat="1" ht="12.75">
      <c r="A344" s="194"/>
      <c r="B344" s="195"/>
      <c r="T344" s="193"/>
      <c r="X344" s="193"/>
      <c r="Y344" s="196"/>
    </row>
    <row r="345" spans="1:25" s="75" customFormat="1" ht="12.75">
      <c r="A345" s="194"/>
      <c r="B345" s="195"/>
      <c r="T345" s="193"/>
      <c r="X345" s="193"/>
      <c r="Y345" s="196"/>
    </row>
    <row r="346" spans="1:25" s="75" customFormat="1" ht="12.75">
      <c r="A346" s="194"/>
      <c r="B346" s="195"/>
      <c r="T346" s="193"/>
      <c r="X346" s="193"/>
      <c r="Y346" s="196"/>
    </row>
    <row r="347" spans="1:25" s="75" customFormat="1" ht="12.75">
      <c r="A347" s="194"/>
      <c r="B347" s="195"/>
      <c r="T347" s="193"/>
      <c r="X347" s="193"/>
      <c r="Y347" s="196"/>
    </row>
    <row r="348" spans="1:25" s="75" customFormat="1" ht="12.75">
      <c r="A348" s="194"/>
      <c r="B348" s="195"/>
      <c r="T348" s="193"/>
      <c r="X348" s="193"/>
      <c r="Y348" s="196"/>
    </row>
    <row r="349" spans="1:25" s="75" customFormat="1" ht="12.75">
      <c r="A349" s="194"/>
      <c r="B349" s="195"/>
      <c r="T349" s="193"/>
      <c r="X349" s="193"/>
      <c r="Y349" s="196"/>
    </row>
    <row r="350" spans="1:25" s="75" customFormat="1" ht="12.75">
      <c r="A350" s="194"/>
      <c r="B350" s="195"/>
      <c r="T350" s="193"/>
      <c r="X350" s="193"/>
      <c r="Y350" s="196"/>
    </row>
    <row r="351" spans="1:25" s="75" customFormat="1" ht="12.75">
      <c r="A351" s="194"/>
      <c r="B351" s="195"/>
      <c r="T351" s="193"/>
      <c r="X351" s="193"/>
      <c r="Y351" s="196"/>
    </row>
    <row r="352" spans="1:25" s="75" customFormat="1" ht="12.75">
      <c r="A352" s="194"/>
      <c r="B352" s="195"/>
      <c r="T352" s="193"/>
      <c r="X352" s="193"/>
      <c r="Y352" s="196"/>
    </row>
    <row r="353" spans="1:25" s="75" customFormat="1" ht="12.75">
      <c r="A353" s="194"/>
      <c r="B353" s="195"/>
      <c r="T353" s="193"/>
      <c r="X353" s="193"/>
      <c r="Y353" s="196"/>
    </row>
    <row r="354" spans="1:25" s="75" customFormat="1" ht="12.75">
      <c r="A354" s="194"/>
      <c r="B354" s="195"/>
      <c r="T354" s="193"/>
      <c r="X354" s="193"/>
      <c r="Y354" s="196"/>
    </row>
    <row r="355" spans="1:25" s="75" customFormat="1" ht="12.75">
      <c r="A355" s="194"/>
      <c r="B355" s="195"/>
      <c r="T355" s="193"/>
      <c r="X355" s="193"/>
      <c r="Y355" s="196"/>
    </row>
    <row r="356" spans="1:25" s="75" customFormat="1" ht="12.75">
      <c r="A356" s="194"/>
      <c r="B356" s="195"/>
      <c r="T356" s="193"/>
      <c r="X356" s="193"/>
      <c r="Y356" s="196"/>
    </row>
    <row r="357" spans="1:25" s="75" customFormat="1" ht="12.75">
      <c r="A357" s="194"/>
      <c r="B357" s="195"/>
      <c r="T357" s="193"/>
      <c r="X357" s="193"/>
      <c r="Y357" s="196"/>
    </row>
    <row r="358" spans="1:25" s="75" customFormat="1" ht="12.75">
      <c r="A358" s="194"/>
      <c r="B358" s="195"/>
      <c r="T358" s="193"/>
      <c r="X358" s="193"/>
      <c r="Y358" s="196"/>
    </row>
    <row r="359" spans="1:25" s="75" customFormat="1" ht="12.75">
      <c r="A359" s="194"/>
      <c r="B359" s="195"/>
      <c r="T359" s="193"/>
      <c r="X359" s="193"/>
      <c r="Y359" s="196"/>
    </row>
    <row r="360" spans="1:25" s="75" customFormat="1" ht="12.75">
      <c r="A360" s="194"/>
      <c r="B360" s="195"/>
      <c r="T360" s="193"/>
      <c r="X360" s="193"/>
      <c r="Y360" s="196"/>
    </row>
    <row r="361" spans="1:25" s="75" customFormat="1" ht="12.75">
      <c r="A361" s="194"/>
      <c r="B361" s="195"/>
      <c r="T361" s="193"/>
      <c r="X361" s="193"/>
      <c r="Y361" s="196"/>
    </row>
    <row r="362" spans="1:25" s="75" customFormat="1" ht="12.75">
      <c r="A362" s="194"/>
      <c r="B362" s="195"/>
      <c r="T362" s="193"/>
      <c r="X362" s="193"/>
      <c r="Y362" s="196"/>
    </row>
    <row r="363" spans="1:25" s="75" customFormat="1" ht="12.75">
      <c r="A363" s="194"/>
      <c r="B363" s="195"/>
      <c r="T363" s="193"/>
      <c r="X363" s="193"/>
      <c r="Y363" s="196"/>
    </row>
    <row r="364" spans="1:25" s="75" customFormat="1" ht="12.75">
      <c r="A364" s="194"/>
      <c r="B364" s="195"/>
      <c r="T364" s="193"/>
      <c r="X364" s="193"/>
      <c r="Y364" s="196"/>
    </row>
    <row r="365" spans="1:25" s="75" customFormat="1" ht="12.75">
      <c r="A365" s="194"/>
      <c r="B365" s="195"/>
      <c r="T365" s="193"/>
      <c r="X365" s="193"/>
      <c r="Y365" s="196"/>
    </row>
    <row r="366" spans="1:25" s="75" customFormat="1" ht="12.75">
      <c r="A366" s="194"/>
      <c r="B366" s="195"/>
      <c r="T366" s="193"/>
      <c r="X366" s="193"/>
      <c r="Y366" s="196"/>
    </row>
    <row r="367" spans="1:25" s="75" customFormat="1" ht="12.75">
      <c r="A367" s="194"/>
      <c r="B367" s="195"/>
      <c r="T367" s="193"/>
      <c r="X367" s="193"/>
      <c r="Y367" s="196"/>
    </row>
    <row r="368" spans="1:25" s="75" customFormat="1" ht="12.75">
      <c r="A368" s="194"/>
      <c r="B368" s="195"/>
      <c r="T368" s="193"/>
      <c r="X368" s="193"/>
      <c r="Y368" s="196"/>
    </row>
    <row r="369" spans="1:25" s="75" customFormat="1" ht="12.75">
      <c r="A369" s="194"/>
      <c r="B369" s="195"/>
      <c r="T369" s="193"/>
      <c r="X369" s="193"/>
      <c r="Y369" s="196"/>
    </row>
    <row r="370" spans="1:25" s="75" customFormat="1" ht="12.75">
      <c r="A370" s="194"/>
      <c r="B370" s="195"/>
      <c r="T370" s="193"/>
      <c r="X370" s="193"/>
      <c r="Y370" s="196"/>
    </row>
    <row r="371" spans="1:25" s="75" customFormat="1" ht="12.75">
      <c r="A371" s="194"/>
      <c r="B371" s="195"/>
      <c r="T371" s="193"/>
      <c r="X371" s="193"/>
      <c r="Y371" s="196"/>
    </row>
    <row r="372" spans="1:25" s="75" customFormat="1" ht="12.75">
      <c r="A372" s="194"/>
      <c r="B372" s="195"/>
      <c r="T372" s="193"/>
      <c r="X372" s="193"/>
      <c r="Y372" s="196"/>
    </row>
    <row r="373" spans="1:25" s="75" customFormat="1" ht="12.75">
      <c r="A373" s="194"/>
      <c r="B373" s="195"/>
      <c r="T373" s="193"/>
      <c r="X373" s="193"/>
      <c r="Y373" s="196"/>
    </row>
    <row r="374" spans="1:25" s="75" customFormat="1" ht="12.75">
      <c r="A374" s="194"/>
      <c r="B374" s="195"/>
      <c r="T374" s="193"/>
      <c r="X374" s="193"/>
      <c r="Y374" s="196"/>
    </row>
    <row r="375" spans="1:25" s="75" customFormat="1" ht="12.75">
      <c r="A375" s="194"/>
      <c r="B375" s="195"/>
      <c r="T375" s="193"/>
      <c r="X375" s="193"/>
      <c r="Y375" s="196"/>
    </row>
    <row r="376" spans="1:25" s="75" customFormat="1" ht="12.75">
      <c r="A376" s="194"/>
      <c r="B376" s="195"/>
      <c r="T376" s="193"/>
      <c r="X376" s="193"/>
      <c r="Y376" s="196"/>
    </row>
    <row r="377" spans="1:25" s="75" customFormat="1" ht="12.75">
      <c r="A377" s="194"/>
      <c r="B377" s="195"/>
      <c r="T377" s="193"/>
      <c r="X377" s="193"/>
      <c r="Y377" s="196"/>
    </row>
    <row r="378" spans="1:25" s="75" customFormat="1" ht="12.75">
      <c r="A378" s="194"/>
      <c r="B378" s="195"/>
      <c r="T378" s="193"/>
      <c r="X378" s="193"/>
      <c r="Y378" s="196"/>
    </row>
    <row r="379" spans="1:25" s="75" customFormat="1" ht="12.75">
      <c r="A379" s="194"/>
      <c r="B379" s="195"/>
      <c r="T379" s="193"/>
      <c r="X379" s="193"/>
      <c r="Y379" s="196"/>
    </row>
    <row r="380" spans="1:25" s="75" customFormat="1" ht="12.75">
      <c r="A380" s="194"/>
      <c r="B380" s="195"/>
      <c r="T380" s="193"/>
      <c r="X380" s="193"/>
      <c r="Y380" s="196"/>
    </row>
    <row r="381" spans="1:25" s="75" customFormat="1" ht="12.75">
      <c r="A381" s="194"/>
      <c r="B381" s="195"/>
      <c r="T381" s="193"/>
      <c r="X381" s="193"/>
      <c r="Y381" s="196"/>
    </row>
    <row r="382" spans="1:25" s="75" customFormat="1" ht="12.75">
      <c r="A382" s="194"/>
      <c r="B382" s="195"/>
      <c r="T382" s="193"/>
      <c r="X382" s="193"/>
      <c r="Y382" s="196"/>
    </row>
    <row r="383" spans="1:25" s="75" customFormat="1" ht="12.75">
      <c r="A383" s="194"/>
      <c r="B383" s="195"/>
      <c r="T383" s="193"/>
      <c r="X383" s="193"/>
      <c r="Y383" s="196"/>
    </row>
    <row r="384" spans="1:25" s="75" customFormat="1" ht="12.75">
      <c r="A384" s="194"/>
      <c r="B384" s="195"/>
      <c r="T384" s="193"/>
      <c r="X384" s="193"/>
      <c r="Y384" s="196"/>
    </row>
    <row r="385" spans="1:25" s="75" customFormat="1" ht="12.75">
      <c r="A385" s="194"/>
      <c r="B385" s="195"/>
      <c r="T385" s="193"/>
      <c r="X385" s="193"/>
      <c r="Y385" s="196"/>
    </row>
    <row r="386" spans="1:25" s="75" customFormat="1" ht="12.75">
      <c r="A386" s="194"/>
      <c r="B386" s="195"/>
      <c r="T386" s="193"/>
      <c r="X386" s="193"/>
      <c r="Y386" s="196"/>
    </row>
    <row r="387" spans="1:25" s="75" customFormat="1" ht="12.75">
      <c r="A387" s="194"/>
      <c r="B387" s="195"/>
      <c r="T387" s="193"/>
      <c r="X387" s="193"/>
      <c r="Y387" s="196"/>
    </row>
    <row r="388" spans="1:25" s="75" customFormat="1" ht="12.75">
      <c r="A388" s="194"/>
      <c r="B388" s="195"/>
      <c r="T388" s="193"/>
      <c r="X388" s="193"/>
      <c r="Y388" s="196"/>
    </row>
    <row r="389" spans="1:25" s="75" customFormat="1" ht="12.75">
      <c r="A389" s="194"/>
      <c r="B389" s="195"/>
      <c r="T389" s="193"/>
      <c r="X389" s="193"/>
      <c r="Y389" s="196"/>
    </row>
    <row r="390" spans="1:25" s="75" customFormat="1" ht="12.75">
      <c r="A390" s="194"/>
      <c r="B390" s="195"/>
      <c r="T390" s="193"/>
      <c r="X390" s="193"/>
      <c r="Y390" s="196"/>
    </row>
    <row r="391" spans="1:25" s="75" customFormat="1" ht="12.75">
      <c r="A391" s="194"/>
      <c r="B391" s="195"/>
      <c r="T391" s="193"/>
      <c r="X391" s="193"/>
      <c r="Y391" s="196"/>
    </row>
    <row r="392" spans="1:25" s="75" customFormat="1" ht="12.75">
      <c r="A392" s="194"/>
      <c r="B392" s="195"/>
      <c r="T392" s="193"/>
      <c r="X392" s="193"/>
      <c r="Y392" s="196"/>
    </row>
    <row r="393" spans="1:25" s="75" customFormat="1" ht="12.75">
      <c r="A393" s="194"/>
      <c r="B393" s="195"/>
      <c r="T393" s="193"/>
      <c r="X393" s="193"/>
      <c r="Y393" s="196"/>
    </row>
    <row r="394" spans="1:25" s="75" customFormat="1" ht="12.75">
      <c r="A394" s="194"/>
      <c r="B394" s="195"/>
      <c r="T394" s="193"/>
      <c r="X394" s="193"/>
      <c r="Y394" s="196"/>
    </row>
    <row r="395" spans="1:25" s="75" customFormat="1" ht="12.75">
      <c r="A395" s="194"/>
      <c r="B395" s="195"/>
      <c r="T395" s="193"/>
      <c r="X395" s="193"/>
      <c r="Y395" s="196"/>
    </row>
    <row r="396" spans="1:25" s="75" customFormat="1" ht="12.75">
      <c r="A396" s="194"/>
      <c r="B396" s="195"/>
      <c r="T396" s="193"/>
      <c r="X396" s="193"/>
      <c r="Y396" s="196"/>
    </row>
    <row r="397" spans="1:25" s="75" customFormat="1" ht="12.75">
      <c r="A397" s="194"/>
      <c r="B397" s="195"/>
      <c r="T397" s="193"/>
      <c r="X397" s="193"/>
      <c r="Y397" s="196"/>
    </row>
    <row r="398" spans="1:25" s="75" customFormat="1" ht="12.75">
      <c r="A398" s="194"/>
      <c r="B398" s="195"/>
      <c r="T398" s="193"/>
      <c r="X398" s="193"/>
      <c r="Y398" s="196"/>
    </row>
    <row r="399" spans="1:25" s="75" customFormat="1" ht="12.75">
      <c r="A399" s="194"/>
      <c r="B399" s="195"/>
      <c r="T399" s="193"/>
      <c r="X399" s="193"/>
      <c r="Y399" s="196"/>
    </row>
    <row r="400" spans="1:25" s="75" customFormat="1" ht="12.75">
      <c r="A400" s="194"/>
      <c r="B400" s="195"/>
      <c r="T400" s="193"/>
      <c r="X400" s="193"/>
      <c r="Y400" s="196"/>
    </row>
    <row r="401" spans="1:25" s="75" customFormat="1" ht="12.75">
      <c r="A401" s="194"/>
      <c r="B401" s="195"/>
      <c r="T401" s="193"/>
      <c r="X401" s="193"/>
      <c r="Y401" s="196"/>
    </row>
    <row r="402" spans="1:25" s="75" customFormat="1" ht="12.75">
      <c r="A402" s="194"/>
      <c r="B402" s="195"/>
      <c r="T402" s="193"/>
      <c r="X402" s="193"/>
      <c r="Y402" s="196"/>
    </row>
    <row r="403" spans="1:25" s="75" customFormat="1" ht="12.75">
      <c r="A403" s="194"/>
      <c r="B403" s="195"/>
      <c r="T403" s="193"/>
      <c r="X403" s="193"/>
      <c r="Y403" s="196"/>
    </row>
    <row r="404" spans="1:25" s="75" customFormat="1" ht="12.75">
      <c r="A404" s="194"/>
      <c r="B404" s="195"/>
      <c r="T404" s="193"/>
      <c r="X404" s="193"/>
      <c r="Y404" s="196"/>
    </row>
    <row r="405" spans="1:25" s="75" customFormat="1" ht="12.75">
      <c r="A405" s="194"/>
      <c r="B405" s="195"/>
      <c r="T405" s="193"/>
      <c r="X405" s="193"/>
      <c r="Y405" s="196"/>
    </row>
    <row r="406" spans="1:25" s="75" customFormat="1" ht="12.75">
      <c r="A406" s="194"/>
      <c r="B406" s="195"/>
      <c r="T406" s="193"/>
      <c r="X406" s="193"/>
      <c r="Y406" s="196"/>
    </row>
    <row r="407" spans="1:25" s="75" customFormat="1" ht="12.75">
      <c r="A407" s="194"/>
      <c r="B407" s="195"/>
      <c r="T407" s="193"/>
      <c r="X407" s="193"/>
      <c r="Y407" s="196"/>
    </row>
    <row r="408" spans="1:25" s="75" customFormat="1" ht="12.75">
      <c r="A408" s="194"/>
      <c r="B408" s="195"/>
      <c r="T408" s="193"/>
      <c r="X408" s="193"/>
      <c r="Y408" s="196"/>
    </row>
    <row r="409" spans="1:25" s="75" customFormat="1" ht="12.75">
      <c r="A409" s="194"/>
      <c r="B409" s="195"/>
      <c r="T409" s="193"/>
      <c r="X409" s="193"/>
      <c r="Y409" s="196"/>
    </row>
    <row r="410" spans="1:25" s="75" customFormat="1" ht="12.75">
      <c r="A410" s="194"/>
      <c r="B410" s="195"/>
      <c r="T410" s="193"/>
      <c r="X410" s="193"/>
      <c r="Y410" s="196"/>
    </row>
    <row r="411" spans="1:25" s="75" customFormat="1" ht="12.75">
      <c r="A411" s="194"/>
      <c r="B411" s="195"/>
      <c r="T411" s="193"/>
      <c r="X411" s="193"/>
      <c r="Y411" s="196"/>
    </row>
    <row r="412" spans="1:25" s="75" customFormat="1" ht="12.75">
      <c r="A412" s="194"/>
      <c r="B412" s="195"/>
      <c r="T412" s="193"/>
      <c r="X412" s="193"/>
      <c r="Y412" s="196"/>
    </row>
    <row r="413" spans="1:25" s="75" customFormat="1" ht="12.75">
      <c r="A413" s="194"/>
      <c r="B413" s="195"/>
      <c r="T413" s="193"/>
      <c r="X413" s="193"/>
      <c r="Y413" s="196"/>
    </row>
    <row r="414" spans="1:25" s="75" customFormat="1" ht="12.75">
      <c r="A414" s="194"/>
      <c r="B414" s="195"/>
      <c r="T414" s="193"/>
      <c r="X414" s="193"/>
      <c r="Y414" s="196"/>
    </row>
    <row r="415" spans="1:25" s="75" customFormat="1" ht="12.75">
      <c r="A415" s="194"/>
      <c r="B415" s="195"/>
      <c r="T415" s="193"/>
      <c r="X415" s="193"/>
      <c r="Y415" s="196"/>
    </row>
    <row r="416" spans="1:25" s="75" customFormat="1" ht="12.75">
      <c r="A416" s="194"/>
      <c r="B416" s="195"/>
      <c r="T416" s="193"/>
      <c r="X416" s="193"/>
      <c r="Y416" s="196"/>
    </row>
    <row r="417" spans="1:25" s="75" customFormat="1" ht="12.75">
      <c r="A417" s="194"/>
      <c r="B417" s="195"/>
      <c r="T417" s="193"/>
      <c r="X417" s="193"/>
      <c r="Y417" s="196"/>
    </row>
    <row r="418" spans="1:25" s="75" customFormat="1" ht="12.75">
      <c r="A418" s="194"/>
      <c r="B418" s="195"/>
      <c r="T418" s="193"/>
      <c r="X418" s="193"/>
      <c r="Y418" s="196"/>
    </row>
    <row r="419" spans="1:25" s="75" customFormat="1" ht="12.75">
      <c r="A419" s="194"/>
      <c r="B419" s="195"/>
      <c r="T419" s="193"/>
      <c r="X419" s="193"/>
      <c r="Y419" s="196"/>
    </row>
    <row r="420" spans="1:25" s="75" customFormat="1" ht="12.75">
      <c r="A420" s="194"/>
      <c r="B420" s="195"/>
      <c r="T420" s="193"/>
      <c r="X420" s="193"/>
      <c r="Y420" s="196"/>
    </row>
    <row r="421" spans="1:25" s="75" customFormat="1" ht="12.75">
      <c r="A421" s="194"/>
      <c r="B421" s="195"/>
      <c r="T421" s="193"/>
      <c r="X421" s="193"/>
      <c r="Y421" s="196"/>
    </row>
    <row r="422" spans="1:25" s="75" customFormat="1" ht="12.75">
      <c r="A422" s="194"/>
      <c r="B422" s="195"/>
      <c r="T422" s="193"/>
      <c r="X422" s="193"/>
      <c r="Y422" s="196"/>
    </row>
    <row r="423" spans="1:25" s="75" customFormat="1" ht="12.75">
      <c r="A423" s="194"/>
      <c r="B423" s="195"/>
      <c r="T423" s="193"/>
      <c r="X423" s="193"/>
      <c r="Y423" s="196"/>
    </row>
    <row r="424" spans="1:25" s="75" customFormat="1" ht="12.75">
      <c r="A424" s="194"/>
      <c r="B424" s="195"/>
      <c r="T424" s="193"/>
      <c r="X424" s="193"/>
      <c r="Y424" s="196"/>
    </row>
    <row r="425" spans="1:25" s="75" customFormat="1" ht="12.75">
      <c r="A425" s="194"/>
      <c r="B425" s="195"/>
      <c r="T425" s="193"/>
      <c r="X425" s="193"/>
      <c r="Y425" s="196"/>
    </row>
    <row r="426" spans="1:25" s="75" customFormat="1" ht="12.75">
      <c r="A426" s="194"/>
      <c r="B426" s="195"/>
      <c r="T426" s="193"/>
      <c r="X426" s="193"/>
      <c r="Y426" s="196"/>
    </row>
    <row r="427" spans="1:25" s="75" customFormat="1" ht="12.75">
      <c r="A427" s="194"/>
      <c r="B427" s="195"/>
      <c r="T427" s="193"/>
      <c r="X427" s="193"/>
      <c r="Y427" s="196"/>
    </row>
    <row r="428" spans="1:25" s="75" customFormat="1" ht="12.75">
      <c r="A428" s="194"/>
      <c r="B428" s="195"/>
      <c r="T428" s="193"/>
      <c r="X428" s="193"/>
      <c r="Y428" s="196"/>
    </row>
    <row r="429" spans="1:25" s="75" customFormat="1" ht="12.75">
      <c r="A429" s="194"/>
      <c r="B429" s="195"/>
      <c r="T429" s="193"/>
      <c r="X429" s="193"/>
      <c r="Y429" s="196"/>
    </row>
    <row r="430" spans="1:25" s="75" customFormat="1" ht="12.75">
      <c r="A430" s="194"/>
      <c r="B430" s="195"/>
      <c r="T430" s="193"/>
      <c r="X430" s="193"/>
      <c r="Y430" s="196"/>
    </row>
    <row r="431" spans="1:25" s="75" customFormat="1" ht="12.75">
      <c r="A431" s="194"/>
      <c r="B431" s="195"/>
      <c r="T431" s="193"/>
      <c r="X431" s="193"/>
      <c r="Y431" s="196"/>
    </row>
    <row r="432" spans="1:25" s="75" customFormat="1" ht="12.75">
      <c r="A432" s="194"/>
      <c r="B432" s="195"/>
      <c r="T432" s="193"/>
      <c r="X432" s="193"/>
      <c r="Y432" s="196"/>
    </row>
    <row r="433" spans="1:25" s="75" customFormat="1" ht="12.75">
      <c r="A433" s="194"/>
      <c r="B433" s="195"/>
      <c r="T433" s="193"/>
      <c r="X433" s="193"/>
      <c r="Y433" s="196"/>
    </row>
    <row r="434" spans="1:25" s="75" customFormat="1" ht="12.75">
      <c r="A434" s="194"/>
      <c r="B434" s="195"/>
      <c r="T434" s="193"/>
      <c r="X434" s="193"/>
      <c r="Y434" s="196"/>
    </row>
    <row r="435" spans="1:25" s="75" customFormat="1" ht="12.75">
      <c r="A435" s="194"/>
      <c r="B435" s="195"/>
      <c r="T435" s="193"/>
      <c r="X435" s="193"/>
      <c r="Y435" s="196"/>
    </row>
    <row r="436" spans="1:25" s="75" customFormat="1" ht="12.75">
      <c r="A436" s="194"/>
      <c r="B436" s="195"/>
      <c r="T436" s="193"/>
      <c r="X436" s="193"/>
      <c r="Y436" s="196"/>
    </row>
    <row r="437" spans="1:25" s="75" customFormat="1" ht="12.75">
      <c r="A437" s="194"/>
      <c r="B437" s="195"/>
      <c r="T437" s="193"/>
      <c r="X437" s="193"/>
      <c r="Y437" s="196"/>
    </row>
    <row r="438" spans="1:25" s="75" customFormat="1" ht="12.75">
      <c r="A438" s="194"/>
      <c r="B438" s="195"/>
      <c r="T438" s="193"/>
      <c r="X438" s="193"/>
      <c r="Y438" s="196"/>
    </row>
    <row r="439" spans="1:25" s="75" customFormat="1" ht="12.75">
      <c r="A439" s="194"/>
      <c r="B439" s="195"/>
      <c r="T439" s="193"/>
      <c r="X439" s="193"/>
      <c r="Y439" s="196"/>
    </row>
    <row r="440" spans="1:25" s="75" customFormat="1" ht="12.75">
      <c r="A440" s="194"/>
      <c r="B440" s="195"/>
      <c r="T440" s="193"/>
      <c r="X440" s="193"/>
      <c r="Y440" s="196"/>
    </row>
    <row r="441" spans="1:25" s="75" customFormat="1" ht="12.75">
      <c r="A441" s="194"/>
      <c r="B441" s="195"/>
      <c r="T441" s="193"/>
      <c r="X441" s="193"/>
      <c r="Y441" s="196"/>
    </row>
    <row r="442" spans="1:25" s="75" customFormat="1" ht="12.75">
      <c r="A442" s="194"/>
      <c r="B442" s="195"/>
      <c r="T442" s="193"/>
      <c r="X442" s="193"/>
      <c r="Y442" s="196"/>
    </row>
    <row r="443" spans="1:25" s="75" customFormat="1" ht="12.75">
      <c r="A443" s="194"/>
      <c r="B443" s="195"/>
      <c r="T443" s="193"/>
      <c r="X443" s="193"/>
      <c r="Y443" s="196"/>
    </row>
    <row r="444" spans="1:25" s="75" customFormat="1" ht="12.75">
      <c r="A444" s="194"/>
      <c r="B444" s="195"/>
      <c r="T444" s="193"/>
      <c r="X444" s="193"/>
      <c r="Y444" s="196"/>
    </row>
    <row r="445" spans="1:25" s="75" customFormat="1" ht="12.75">
      <c r="A445" s="194"/>
      <c r="B445" s="195"/>
      <c r="T445" s="193"/>
      <c r="X445" s="193"/>
      <c r="Y445" s="196"/>
    </row>
    <row r="446" spans="1:25" s="75" customFormat="1" ht="12.75">
      <c r="A446" s="194"/>
      <c r="B446" s="195"/>
      <c r="T446" s="193"/>
      <c r="X446" s="193"/>
      <c r="Y446" s="196"/>
    </row>
    <row r="447" spans="1:25" s="75" customFormat="1" ht="12.75">
      <c r="A447" s="194"/>
      <c r="B447" s="195"/>
      <c r="T447" s="193"/>
      <c r="X447" s="193"/>
      <c r="Y447" s="196"/>
    </row>
    <row r="448" spans="1:25" s="75" customFormat="1" ht="12.75">
      <c r="A448" s="194"/>
      <c r="B448" s="195"/>
      <c r="T448" s="193"/>
      <c r="X448" s="193"/>
      <c r="Y448" s="196"/>
    </row>
    <row r="449" spans="1:25" s="75" customFormat="1" ht="12.75">
      <c r="A449" s="194"/>
      <c r="B449" s="195"/>
      <c r="T449" s="193"/>
      <c r="X449" s="193"/>
      <c r="Y449" s="196"/>
    </row>
    <row r="450" spans="1:25" s="75" customFormat="1" ht="12.75">
      <c r="A450" s="194"/>
      <c r="B450" s="195"/>
      <c r="T450" s="193"/>
      <c r="X450" s="193"/>
      <c r="Y450" s="196"/>
    </row>
    <row r="451" spans="1:25" s="75" customFormat="1" ht="12.75">
      <c r="A451" s="194"/>
      <c r="B451" s="195"/>
      <c r="T451" s="193"/>
      <c r="X451" s="193"/>
      <c r="Y451" s="196"/>
    </row>
    <row r="452" spans="1:25" s="75" customFormat="1" ht="12.75">
      <c r="A452" s="194"/>
      <c r="B452" s="195"/>
      <c r="T452" s="193"/>
      <c r="X452" s="193"/>
      <c r="Y452" s="196"/>
    </row>
    <row r="453" spans="1:25" s="75" customFormat="1" ht="12.75">
      <c r="A453" s="194"/>
      <c r="B453" s="195"/>
      <c r="T453" s="193"/>
      <c r="X453" s="193"/>
      <c r="Y453" s="196"/>
    </row>
    <row r="454" spans="1:25" s="75" customFormat="1" ht="12.75">
      <c r="A454" s="194"/>
      <c r="B454" s="195"/>
      <c r="T454" s="193"/>
      <c r="X454" s="193"/>
      <c r="Y454" s="196"/>
    </row>
    <row r="455" spans="1:25" s="75" customFormat="1" ht="12.75">
      <c r="A455" s="194"/>
      <c r="B455" s="195"/>
      <c r="T455" s="193"/>
      <c r="X455" s="193"/>
      <c r="Y455" s="196"/>
    </row>
    <row r="456" spans="1:25" s="75" customFormat="1" ht="12.75">
      <c r="A456" s="194"/>
      <c r="B456" s="195"/>
      <c r="T456" s="193"/>
      <c r="X456" s="193"/>
      <c r="Y456" s="196"/>
    </row>
    <row r="457" spans="1:25" s="75" customFormat="1" ht="12.75">
      <c r="A457" s="194"/>
      <c r="B457" s="195"/>
      <c r="T457" s="193"/>
      <c r="X457" s="193"/>
      <c r="Y457" s="196"/>
    </row>
    <row r="458" spans="1:25" s="75" customFormat="1" ht="12.75">
      <c r="A458" s="194"/>
      <c r="B458" s="195"/>
      <c r="T458" s="193"/>
      <c r="X458" s="193"/>
      <c r="Y458" s="196"/>
    </row>
    <row r="459" spans="1:25" s="75" customFormat="1" ht="12.75">
      <c r="A459" s="194"/>
      <c r="B459" s="195"/>
      <c r="T459" s="193"/>
      <c r="X459" s="193"/>
      <c r="Y459" s="196"/>
    </row>
    <row r="460" spans="1:25" s="75" customFormat="1" ht="12.75">
      <c r="A460" s="194"/>
      <c r="B460" s="195"/>
      <c r="T460" s="193"/>
      <c r="X460" s="193"/>
      <c r="Y460" s="196"/>
    </row>
    <row r="461" spans="1:25" s="75" customFormat="1" ht="12.75">
      <c r="A461" s="194"/>
      <c r="B461" s="195"/>
      <c r="T461" s="193"/>
      <c r="X461" s="193"/>
      <c r="Y461" s="196"/>
    </row>
    <row r="462" spans="1:25" s="75" customFormat="1" ht="12.75">
      <c r="A462" s="194"/>
      <c r="B462" s="195"/>
      <c r="T462" s="193"/>
      <c r="X462" s="193"/>
      <c r="Y462" s="196"/>
    </row>
    <row r="463" spans="1:25" s="75" customFormat="1" ht="12.75">
      <c r="A463" s="194"/>
      <c r="B463" s="195"/>
      <c r="T463" s="193"/>
      <c r="X463" s="193"/>
      <c r="Y463" s="196"/>
    </row>
    <row r="464" spans="1:25" s="75" customFormat="1" ht="12.75">
      <c r="A464" s="194"/>
      <c r="B464" s="195"/>
      <c r="T464" s="193"/>
      <c r="X464" s="193"/>
      <c r="Y464" s="196"/>
    </row>
    <row r="465" spans="1:25" s="75" customFormat="1" ht="12.75">
      <c r="A465" s="194"/>
      <c r="B465" s="195"/>
      <c r="T465" s="193"/>
      <c r="X465" s="193"/>
      <c r="Y465" s="196"/>
    </row>
    <row r="466" spans="1:25" s="75" customFormat="1" ht="12.75">
      <c r="A466" s="194"/>
      <c r="B466" s="195"/>
      <c r="T466" s="193"/>
      <c r="X466" s="193"/>
      <c r="Y466" s="196"/>
    </row>
    <row r="467" spans="1:25" s="75" customFormat="1" ht="12.75">
      <c r="A467" s="194"/>
      <c r="B467" s="195"/>
      <c r="T467" s="193"/>
      <c r="X467" s="193"/>
      <c r="Y467" s="196"/>
    </row>
    <row r="468" spans="1:25" s="75" customFormat="1" ht="12.75">
      <c r="A468" s="194"/>
      <c r="B468" s="195"/>
      <c r="T468" s="193"/>
      <c r="X468" s="193"/>
      <c r="Y468" s="196"/>
    </row>
    <row r="469" spans="1:25" s="75" customFormat="1" ht="12.75">
      <c r="A469" s="194"/>
      <c r="B469" s="195"/>
      <c r="T469" s="193"/>
      <c r="X469" s="193"/>
      <c r="Y469" s="196"/>
    </row>
    <row r="470" spans="1:25" s="75" customFormat="1" ht="12.75">
      <c r="A470" s="194"/>
      <c r="B470" s="195"/>
      <c r="T470" s="193"/>
      <c r="X470" s="193"/>
      <c r="Y470" s="196"/>
    </row>
    <row r="471" spans="1:25" s="75" customFormat="1" ht="12.75">
      <c r="A471" s="194"/>
      <c r="B471" s="195"/>
      <c r="T471" s="193"/>
      <c r="X471" s="193"/>
      <c r="Y471" s="196"/>
    </row>
    <row r="472" spans="1:25" s="75" customFormat="1" ht="12.75">
      <c r="A472" s="194"/>
      <c r="B472" s="195"/>
      <c r="T472" s="193"/>
      <c r="X472" s="193"/>
      <c r="Y472" s="196"/>
    </row>
    <row r="473" spans="1:25" s="75" customFormat="1" ht="12.75">
      <c r="A473" s="194"/>
      <c r="B473" s="195"/>
      <c r="T473" s="193"/>
      <c r="X473" s="193"/>
      <c r="Y473" s="196"/>
    </row>
    <row r="474" spans="1:25" s="75" customFormat="1" ht="12.75">
      <c r="A474" s="194"/>
      <c r="B474" s="195"/>
      <c r="T474" s="193"/>
      <c r="X474" s="193"/>
      <c r="Y474" s="196"/>
    </row>
    <row r="475" spans="1:25" s="75" customFormat="1" ht="12.75">
      <c r="A475" s="194"/>
      <c r="B475" s="195"/>
      <c r="T475" s="193"/>
      <c r="X475" s="193"/>
      <c r="Y475" s="196"/>
    </row>
    <row r="476" spans="1:25" s="75" customFormat="1" ht="12.75">
      <c r="A476" s="194"/>
      <c r="B476" s="195"/>
      <c r="T476" s="193"/>
      <c r="X476" s="193"/>
      <c r="Y476" s="196"/>
    </row>
    <row r="477" spans="1:25" s="75" customFormat="1" ht="12.75">
      <c r="A477" s="194"/>
      <c r="B477" s="195"/>
      <c r="T477" s="193"/>
      <c r="X477" s="193"/>
      <c r="Y477" s="196"/>
    </row>
    <row r="478" spans="1:25" s="75" customFormat="1" ht="12.75">
      <c r="A478" s="194"/>
      <c r="B478" s="195"/>
      <c r="T478" s="193"/>
      <c r="X478" s="193"/>
      <c r="Y478" s="196"/>
    </row>
    <row r="479" spans="1:25" s="75" customFormat="1" ht="12.75">
      <c r="A479" s="194"/>
      <c r="B479" s="195"/>
      <c r="T479" s="193"/>
      <c r="X479" s="193"/>
      <c r="Y479" s="196"/>
    </row>
    <row r="480" spans="1:25" s="75" customFormat="1" ht="12.75">
      <c r="A480" s="194"/>
      <c r="B480" s="195"/>
      <c r="T480" s="193"/>
      <c r="X480" s="193"/>
      <c r="Y480" s="196"/>
    </row>
    <row r="481" spans="1:25" s="75" customFormat="1" ht="12.75">
      <c r="A481" s="194"/>
      <c r="B481" s="195"/>
      <c r="T481" s="193"/>
      <c r="X481" s="193"/>
      <c r="Y481" s="196"/>
    </row>
    <row r="482" spans="1:25" s="75" customFormat="1" ht="12.75">
      <c r="A482" s="194"/>
      <c r="B482" s="195"/>
      <c r="T482" s="193"/>
      <c r="X482" s="193"/>
      <c r="Y482" s="196"/>
    </row>
    <row r="483" spans="1:25" s="75" customFormat="1" ht="12.75">
      <c r="A483" s="194"/>
      <c r="B483" s="195"/>
      <c r="T483" s="193"/>
      <c r="X483" s="193"/>
      <c r="Y483" s="196"/>
    </row>
    <row r="484" spans="1:25" s="75" customFormat="1" ht="12.75">
      <c r="A484" s="194"/>
      <c r="B484" s="195"/>
      <c r="T484" s="193"/>
      <c r="X484" s="193"/>
      <c r="Y484" s="196"/>
    </row>
    <row r="485" spans="1:25" s="75" customFormat="1" ht="12.75">
      <c r="A485" s="194"/>
      <c r="B485" s="195"/>
      <c r="T485" s="193"/>
      <c r="X485" s="193"/>
      <c r="Y485" s="196"/>
    </row>
    <row r="486" spans="1:25" s="75" customFormat="1" ht="12.75">
      <c r="A486" s="194"/>
      <c r="B486" s="195"/>
      <c r="T486" s="193"/>
      <c r="X486" s="193"/>
      <c r="Y486" s="196"/>
    </row>
    <row r="487" spans="1:25" s="75" customFormat="1" ht="12.75">
      <c r="A487" s="194"/>
      <c r="B487" s="195"/>
      <c r="T487" s="193"/>
      <c r="X487" s="193"/>
      <c r="Y487" s="196"/>
    </row>
    <row r="488" spans="1:25" s="75" customFormat="1" ht="12.75">
      <c r="A488" s="194"/>
      <c r="B488" s="195"/>
      <c r="T488" s="193"/>
      <c r="X488" s="193"/>
      <c r="Y488" s="196"/>
    </row>
    <row r="489" spans="1:25" s="75" customFormat="1" ht="12.75">
      <c r="A489" s="194"/>
      <c r="B489" s="195"/>
      <c r="T489" s="193"/>
      <c r="X489" s="193"/>
      <c r="Y489" s="196"/>
    </row>
    <row r="490" spans="1:25" s="75" customFormat="1" ht="12.75">
      <c r="A490" s="194"/>
      <c r="B490" s="195"/>
      <c r="T490" s="193"/>
      <c r="X490" s="193"/>
      <c r="Y490" s="196"/>
    </row>
    <row r="491" spans="1:25" s="75" customFormat="1" ht="12.75">
      <c r="A491" s="194"/>
      <c r="B491" s="195"/>
      <c r="T491" s="193"/>
      <c r="X491" s="193"/>
      <c r="Y491" s="196"/>
    </row>
    <row r="492" spans="1:25" s="75" customFormat="1" ht="12.75">
      <c r="A492" s="194"/>
      <c r="B492" s="195"/>
      <c r="T492" s="193"/>
      <c r="X492" s="193"/>
      <c r="Y492" s="196"/>
    </row>
    <row r="493" spans="1:25" s="75" customFormat="1" ht="12.75">
      <c r="A493" s="194"/>
      <c r="B493" s="195"/>
      <c r="T493" s="193"/>
      <c r="X493" s="193"/>
      <c r="Y493" s="196"/>
    </row>
    <row r="494" spans="1:25" s="75" customFormat="1" ht="12.75">
      <c r="A494" s="194"/>
      <c r="B494" s="195"/>
      <c r="T494" s="193"/>
      <c r="X494" s="193"/>
      <c r="Y494" s="196"/>
    </row>
    <row r="495" spans="1:25" s="75" customFormat="1" ht="12.75">
      <c r="A495" s="194"/>
      <c r="B495" s="195"/>
      <c r="T495" s="193"/>
      <c r="X495" s="193"/>
      <c r="Y495" s="196"/>
    </row>
    <row r="496" spans="1:25" s="75" customFormat="1" ht="12.75">
      <c r="A496" s="194"/>
      <c r="B496" s="195"/>
      <c r="T496" s="193"/>
      <c r="X496" s="193"/>
      <c r="Y496" s="196"/>
    </row>
    <row r="497" spans="1:25" s="75" customFormat="1" ht="12.75">
      <c r="A497" s="194"/>
      <c r="B497" s="195"/>
      <c r="T497" s="193"/>
      <c r="X497" s="193"/>
      <c r="Y497" s="196"/>
    </row>
    <row r="498" spans="1:25" s="75" customFormat="1" ht="12.75">
      <c r="A498" s="194"/>
      <c r="B498" s="195"/>
      <c r="T498" s="193"/>
      <c r="X498" s="193"/>
      <c r="Y498" s="196"/>
    </row>
    <row r="499" spans="1:25" s="75" customFormat="1" ht="12.75">
      <c r="A499" s="194"/>
      <c r="B499" s="195"/>
      <c r="T499" s="193"/>
      <c r="X499" s="193"/>
      <c r="Y499" s="196"/>
    </row>
    <row r="500" spans="1:25" s="75" customFormat="1" ht="12.75">
      <c r="A500" s="194"/>
      <c r="B500" s="195"/>
      <c r="T500" s="193"/>
      <c r="X500" s="193"/>
      <c r="Y500" s="196"/>
    </row>
    <row r="501" spans="1:25" s="75" customFormat="1" ht="12.75">
      <c r="A501" s="194"/>
      <c r="B501" s="195"/>
      <c r="T501" s="193"/>
      <c r="X501" s="193"/>
      <c r="Y501" s="196"/>
    </row>
    <row r="502" spans="1:25" s="75" customFormat="1" ht="12.75">
      <c r="A502" s="194"/>
      <c r="B502" s="195"/>
      <c r="T502" s="193"/>
      <c r="X502" s="193"/>
      <c r="Y502" s="196"/>
    </row>
    <row r="503" spans="1:25" s="75" customFormat="1" ht="12.75">
      <c r="A503" s="194"/>
      <c r="B503" s="195"/>
      <c r="T503" s="193"/>
      <c r="X503" s="193"/>
      <c r="Y503" s="196"/>
    </row>
    <row r="504" spans="1:25" s="75" customFormat="1" ht="12.75">
      <c r="A504" s="194"/>
      <c r="B504" s="195"/>
      <c r="T504" s="193"/>
      <c r="X504" s="193"/>
      <c r="Y504" s="196"/>
    </row>
    <row r="505" spans="1:25" s="75" customFormat="1" ht="12.75">
      <c r="A505" s="194"/>
      <c r="B505" s="195"/>
      <c r="T505" s="193"/>
      <c r="X505" s="193"/>
      <c r="Y505" s="196"/>
    </row>
    <row r="506" spans="1:25" s="75" customFormat="1" ht="12.75">
      <c r="A506" s="194"/>
      <c r="B506" s="195"/>
      <c r="T506" s="193"/>
      <c r="X506" s="193"/>
      <c r="Y506" s="196"/>
    </row>
    <row r="507" spans="1:25" s="75" customFormat="1" ht="12.75">
      <c r="A507" s="194"/>
      <c r="B507" s="195"/>
      <c r="T507" s="193"/>
      <c r="X507" s="193"/>
      <c r="Y507" s="196"/>
    </row>
    <row r="508" spans="1:25" s="75" customFormat="1" ht="12.75">
      <c r="A508" s="194"/>
      <c r="B508" s="195"/>
      <c r="T508" s="193"/>
      <c r="X508" s="193"/>
      <c r="Y508" s="196"/>
    </row>
    <row r="509" spans="1:25" s="75" customFormat="1" ht="12.75">
      <c r="A509" s="194"/>
      <c r="B509" s="195"/>
      <c r="T509" s="193"/>
      <c r="X509" s="193"/>
      <c r="Y509" s="196"/>
    </row>
    <row r="510" spans="1:25" s="75" customFormat="1" ht="12.75">
      <c r="A510" s="194"/>
      <c r="B510" s="195"/>
      <c r="T510" s="193"/>
      <c r="X510" s="193"/>
      <c r="Y510" s="196"/>
    </row>
    <row r="511" spans="1:25" s="75" customFormat="1" ht="12.75">
      <c r="A511" s="194"/>
      <c r="B511" s="195"/>
      <c r="T511" s="193"/>
      <c r="X511" s="193"/>
      <c r="Y511" s="196"/>
    </row>
    <row r="512" spans="1:25" s="75" customFormat="1" ht="12.75">
      <c r="A512" s="194"/>
      <c r="B512" s="195"/>
      <c r="T512" s="193"/>
      <c r="X512" s="193"/>
      <c r="Y512" s="196"/>
    </row>
    <row r="513" spans="1:25" s="75" customFormat="1" ht="12.75">
      <c r="A513" s="194"/>
      <c r="B513" s="195"/>
      <c r="T513" s="193"/>
      <c r="X513" s="193"/>
      <c r="Y513" s="196"/>
    </row>
    <row r="514" spans="1:25" s="75" customFormat="1" ht="12.75">
      <c r="A514" s="194"/>
      <c r="B514" s="195"/>
      <c r="T514" s="193"/>
      <c r="X514" s="193"/>
      <c r="Y514" s="196"/>
    </row>
    <row r="515" spans="1:25" s="75" customFormat="1" ht="12.75">
      <c r="A515" s="194"/>
      <c r="B515" s="195"/>
      <c r="T515" s="193"/>
      <c r="X515" s="193"/>
      <c r="Y515" s="196"/>
    </row>
    <row r="516" spans="1:25" s="75" customFormat="1" ht="12.75">
      <c r="A516" s="194"/>
      <c r="B516" s="195"/>
      <c r="T516" s="193"/>
      <c r="X516" s="193"/>
      <c r="Y516" s="196"/>
    </row>
    <row r="517" spans="1:25" s="75" customFormat="1" ht="12.75">
      <c r="A517" s="194"/>
      <c r="B517" s="195"/>
      <c r="T517" s="193"/>
      <c r="X517" s="193"/>
      <c r="Y517" s="196"/>
    </row>
    <row r="518" spans="1:25" s="75" customFormat="1" ht="12.75">
      <c r="A518" s="194"/>
      <c r="B518" s="195"/>
      <c r="T518" s="193"/>
      <c r="X518" s="193"/>
      <c r="Y518" s="196"/>
    </row>
    <row r="519" spans="1:25" s="75" customFormat="1" ht="12.75">
      <c r="A519" s="194"/>
      <c r="B519" s="195"/>
      <c r="T519" s="193"/>
      <c r="X519" s="193"/>
      <c r="Y519" s="196"/>
    </row>
    <row r="520" spans="1:25" s="75" customFormat="1" ht="12.75">
      <c r="A520" s="194"/>
      <c r="B520" s="195"/>
      <c r="T520" s="193"/>
      <c r="X520" s="193"/>
      <c r="Y520" s="196"/>
    </row>
    <row r="521" spans="1:25" s="75" customFormat="1" ht="12.75">
      <c r="A521" s="194"/>
      <c r="B521" s="195"/>
      <c r="T521" s="193"/>
      <c r="X521" s="193"/>
      <c r="Y521" s="196"/>
    </row>
    <row r="522" spans="1:25" s="75" customFormat="1" ht="12.75">
      <c r="A522" s="194"/>
      <c r="B522" s="195"/>
      <c r="T522" s="193"/>
      <c r="X522" s="193"/>
      <c r="Y522" s="196"/>
    </row>
    <row r="523" spans="1:25" s="75" customFormat="1" ht="12.75">
      <c r="A523" s="194"/>
      <c r="B523" s="195"/>
      <c r="T523" s="193"/>
      <c r="X523" s="193"/>
      <c r="Y523" s="196"/>
    </row>
    <row r="524" spans="1:25" s="75" customFormat="1" ht="12.75">
      <c r="A524" s="194"/>
      <c r="B524" s="195"/>
      <c r="T524" s="193"/>
      <c r="X524" s="193"/>
      <c r="Y524" s="196"/>
    </row>
    <row r="525" spans="1:25" s="75" customFormat="1" ht="12.75">
      <c r="A525" s="194"/>
      <c r="B525" s="195"/>
      <c r="T525" s="193"/>
      <c r="X525" s="193"/>
      <c r="Y525" s="196"/>
    </row>
    <row r="526" spans="1:25" s="75" customFormat="1" ht="12.75">
      <c r="A526" s="194"/>
      <c r="B526" s="195"/>
      <c r="T526" s="193"/>
      <c r="X526" s="193"/>
      <c r="Y526" s="196"/>
    </row>
    <row r="527" spans="1:25" s="75" customFormat="1" ht="12.75">
      <c r="A527" s="194"/>
      <c r="B527" s="195"/>
      <c r="T527" s="193"/>
      <c r="X527" s="193"/>
      <c r="Y527" s="196"/>
    </row>
    <row r="528" spans="1:25" s="75" customFormat="1" ht="12.75">
      <c r="A528" s="194"/>
      <c r="B528" s="195"/>
      <c r="T528" s="193"/>
      <c r="X528" s="193"/>
      <c r="Y528" s="196"/>
    </row>
    <row r="529" spans="1:25" s="75" customFormat="1" ht="12.75">
      <c r="A529" s="194"/>
      <c r="B529" s="195"/>
      <c r="T529" s="193"/>
      <c r="X529" s="193"/>
      <c r="Y529" s="196"/>
    </row>
    <row r="530" spans="1:25" s="75" customFormat="1" ht="12.75">
      <c r="A530" s="194"/>
      <c r="B530" s="195"/>
      <c r="T530" s="193"/>
      <c r="X530" s="193"/>
      <c r="Y530" s="196"/>
    </row>
    <row r="531" spans="1:25" s="75" customFormat="1" ht="12.75">
      <c r="A531" s="194"/>
      <c r="B531" s="195"/>
      <c r="T531" s="193"/>
      <c r="X531" s="193"/>
      <c r="Y531" s="196"/>
    </row>
    <row r="532" spans="1:25" s="75" customFormat="1" ht="12.75">
      <c r="A532" s="194"/>
      <c r="B532" s="195"/>
      <c r="T532" s="193"/>
      <c r="X532" s="193"/>
      <c r="Y532" s="196"/>
    </row>
    <row r="533" spans="1:25" s="75" customFormat="1" ht="12.75">
      <c r="A533" s="194"/>
      <c r="B533" s="195"/>
      <c r="T533" s="193"/>
      <c r="X533" s="193"/>
      <c r="Y533" s="196"/>
    </row>
    <row r="534" spans="1:25" s="75" customFormat="1" ht="12.75">
      <c r="A534" s="194"/>
      <c r="B534" s="195"/>
      <c r="T534" s="193"/>
      <c r="X534" s="193"/>
      <c r="Y534" s="196"/>
    </row>
    <row r="535" spans="1:25" s="75" customFormat="1" ht="12.75">
      <c r="A535" s="194"/>
      <c r="B535" s="195"/>
      <c r="T535" s="193"/>
      <c r="X535" s="193"/>
      <c r="Y535" s="196"/>
    </row>
    <row r="536" spans="1:25" s="75" customFormat="1" ht="12.75">
      <c r="A536" s="194"/>
      <c r="B536" s="195"/>
      <c r="T536" s="193"/>
      <c r="X536" s="193"/>
      <c r="Y536" s="196"/>
    </row>
    <row r="537" spans="1:25" s="75" customFormat="1" ht="12.75">
      <c r="A537" s="194"/>
      <c r="B537" s="195"/>
      <c r="T537" s="193"/>
      <c r="X537" s="193"/>
      <c r="Y537" s="196"/>
    </row>
    <row r="538" spans="1:25" s="75" customFormat="1" ht="12.75">
      <c r="A538" s="194"/>
      <c r="B538" s="195"/>
      <c r="T538" s="193"/>
      <c r="X538" s="193"/>
      <c r="Y538" s="196"/>
    </row>
    <row r="539" spans="1:25" s="75" customFormat="1" ht="12.75">
      <c r="A539" s="194"/>
      <c r="B539" s="195"/>
      <c r="T539" s="193"/>
      <c r="X539" s="193"/>
      <c r="Y539" s="196"/>
    </row>
    <row r="540" spans="1:25" s="75" customFormat="1" ht="12.75">
      <c r="A540" s="194"/>
      <c r="B540" s="195"/>
      <c r="T540" s="193"/>
      <c r="X540" s="193"/>
      <c r="Y540" s="196"/>
    </row>
    <row r="541" spans="1:25" s="75" customFormat="1" ht="12.75">
      <c r="A541" s="194"/>
      <c r="B541" s="195"/>
      <c r="T541" s="193"/>
      <c r="X541" s="193"/>
      <c r="Y541" s="196"/>
    </row>
    <row r="542" spans="1:25" s="75" customFormat="1" ht="12.75">
      <c r="A542" s="194"/>
      <c r="B542" s="195"/>
      <c r="T542" s="193"/>
      <c r="X542" s="193"/>
      <c r="Y542" s="196"/>
    </row>
    <row r="543" spans="1:25" s="75" customFormat="1" ht="12.75">
      <c r="A543" s="194"/>
      <c r="B543" s="195"/>
      <c r="T543" s="193"/>
      <c r="X543" s="193"/>
      <c r="Y543" s="196"/>
    </row>
    <row r="544" spans="1:25" s="75" customFormat="1" ht="12.75">
      <c r="A544" s="194"/>
      <c r="B544" s="195"/>
      <c r="T544" s="193"/>
      <c r="X544" s="193"/>
      <c r="Y544" s="196"/>
    </row>
    <row r="545" spans="1:25" s="75" customFormat="1" ht="12.75">
      <c r="A545" s="194"/>
      <c r="B545" s="195"/>
      <c r="T545" s="193"/>
      <c r="X545" s="193"/>
      <c r="Y545" s="196"/>
    </row>
    <row r="546" spans="1:25" s="75" customFormat="1" ht="12.75">
      <c r="A546" s="194"/>
      <c r="B546" s="195"/>
      <c r="T546" s="193"/>
      <c r="X546" s="193"/>
      <c r="Y546" s="196"/>
    </row>
    <row r="547" spans="1:25" s="75" customFormat="1" ht="12.75">
      <c r="A547" s="194"/>
      <c r="B547" s="195"/>
      <c r="T547" s="193"/>
      <c r="X547" s="193"/>
      <c r="Y547" s="196"/>
    </row>
    <row r="548" spans="1:25" s="75" customFormat="1" ht="12.75">
      <c r="A548" s="194"/>
      <c r="B548" s="195"/>
      <c r="T548" s="193"/>
      <c r="X548" s="193"/>
      <c r="Y548" s="196"/>
    </row>
    <row r="549" spans="1:25" s="75" customFormat="1" ht="12.75">
      <c r="A549" s="194"/>
      <c r="B549" s="195"/>
      <c r="T549" s="193"/>
      <c r="X549" s="193"/>
      <c r="Y549" s="196"/>
    </row>
    <row r="550" spans="1:25" s="75" customFormat="1" ht="12.75">
      <c r="A550" s="194"/>
      <c r="B550" s="195"/>
      <c r="T550" s="193"/>
      <c r="X550" s="193"/>
      <c r="Y550" s="196"/>
    </row>
    <row r="551" spans="1:25" s="75" customFormat="1" ht="12.75">
      <c r="A551" s="194"/>
      <c r="B551" s="195"/>
      <c r="T551" s="193"/>
      <c r="X551" s="193"/>
      <c r="Y551" s="196"/>
    </row>
    <row r="552" spans="1:25" s="75" customFormat="1" ht="12.75">
      <c r="A552" s="194"/>
      <c r="B552" s="195"/>
      <c r="T552" s="193"/>
      <c r="X552" s="193"/>
      <c r="Y552" s="196"/>
    </row>
    <row r="553" spans="1:25" s="75" customFormat="1" ht="12.75">
      <c r="A553" s="194"/>
      <c r="B553" s="195"/>
      <c r="T553" s="193"/>
      <c r="X553" s="193"/>
      <c r="Y553" s="196"/>
    </row>
    <row r="554" spans="1:25" s="75" customFormat="1" ht="12.75">
      <c r="A554" s="194"/>
      <c r="B554" s="195"/>
      <c r="T554" s="193"/>
      <c r="X554" s="193"/>
      <c r="Y554" s="196"/>
    </row>
    <row r="555" spans="1:25" s="75" customFormat="1" ht="12.75">
      <c r="A555" s="194"/>
      <c r="B555" s="195"/>
      <c r="T555" s="193"/>
      <c r="X555" s="193"/>
      <c r="Y555" s="196"/>
    </row>
    <row r="556" spans="1:25" s="75" customFormat="1" ht="12.75">
      <c r="A556" s="194"/>
      <c r="B556" s="195"/>
      <c r="T556" s="193"/>
      <c r="X556" s="193"/>
      <c r="Y556" s="196"/>
    </row>
    <row r="557" spans="1:25" s="75" customFormat="1" ht="12.75">
      <c r="A557" s="194"/>
      <c r="B557" s="195"/>
      <c r="T557" s="193"/>
      <c r="X557" s="193"/>
      <c r="Y557" s="196"/>
    </row>
    <row r="558" spans="1:25" s="75" customFormat="1" ht="12.75">
      <c r="A558" s="194"/>
      <c r="B558" s="195"/>
      <c r="T558" s="193"/>
      <c r="X558" s="193"/>
      <c r="Y558" s="196"/>
    </row>
    <row r="559" spans="1:25" s="75" customFormat="1" ht="12.75">
      <c r="A559" s="194"/>
      <c r="B559" s="195"/>
      <c r="T559" s="193"/>
      <c r="X559" s="193"/>
      <c r="Y559" s="196"/>
    </row>
    <row r="560" spans="1:25" s="75" customFormat="1" ht="12.75">
      <c r="A560" s="194"/>
      <c r="B560" s="195"/>
      <c r="T560" s="193"/>
      <c r="X560" s="193"/>
      <c r="Y560" s="196"/>
    </row>
    <row r="561" spans="1:25" s="75" customFormat="1" ht="12.75">
      <c r="A561" s="194"/>
      <c r="B561" s="195"/>
      <c r="T561" s="193"/>
      <c r="X561" s="193"/>
      <c r="Y561" s="196"/>
    </row>
    <row r="562" spans="1:25" s="75" customFormat="1" ht="12.75">
      <c r="A562" s="194"/>
      <c r="B562" s="195"/>
      <c r="T562" s="193"/>
      <c r="X562" s="193"/>
      <c r="Y562" s="196"/>
    </row>
    <row r="563" spans="1:25" s="75" customFormat="1" ht="12.75">
      <c r="A563" s="194"/>
      <c r="B563" s="195"/>
      <c r="T563" s="193"/>
      <c r="X563" s="193"/>
      <c r="Y563" s="196"/>
    </row>
    <row r="564" spans="1:25" s="75" customFormat="1" ht="12.75">
      <c r="A564" s="194"/>
      <c r="B564" s="195"/>
      <c r="T564" s="193"/>
      <c r="X564" s="193"/>
      <c r="Y564" s="196"/>
    </row>
    <row r="565" spans="1:25" s="75" customFormat="1" ht="12.75">
      <c r="A565" s="194"/>
      <c r="B565" s="195"/>
      <c r="T565" s="193"/>
      <c r="X565" s="193"/>
      <c r="Y565" s="196"/>
    </row>
    <row r="566" spans="1:25" s="75" customFormat="1" ht="12.75">
      <c r="A566" s="194"/>
      <c r="B566" s="195"/>
      <c r="T566" s="193"/>
      <c r="X566" s="193"/>
      <c r="Y566" s="196"/>
    </row>
    <row r="567" spans="1:25" s="75" customFormat="1" ht="12.75">
      <c r="A567" s="194"/>
      <c r="B567" s="195"/>
      <c r="T567" s="193"/>
      <c r="X567" s="193"/>
      <c r="Y567" s="196"/>
    </row>
    <row r="568" spans="1:25" s="75" customFormat="1" ht="12.75">
      <c r="A568" s="194"/>
      <c r="B568" s="195"/>
      <c r="T568" s="193"/>
      <c r="X568" s="193"/>
      <c r="Y568" s="196"/>
    </row>
    <row r="569" spans="1:25" s="75" customFormat="1" ht="12.75">
      <c r="A569" s="194"/>
      <c r="B569" s="195"/>
      <c r="T569" s="193"/>
      <c r="X569" s="193"/>
      <c r="Y569" s="196"/>
    </row>
    <row r="570" spans="1:25" s="75" customFormat="1" ht="12.75">
      <c r="A570" s="194"/>
      <c r="B570" s="195"/>
      <c r="T570" s="193"/>
      <c r="X570" s="193"/>
      <c r="Y570" s="196"/>
    </row>
    <row r="571" spans="1:25" s="75" customFormat="1" ht="12.75">
      <c r="A571" s="194"/>
      <c r="B571" s="195"/>
      <c r="T571" s="193"/>
      <c r="X571" s="193"/>
      <c r="Y571" s="196"/>
    </row>
    <row r="572" spans="1:25" s="75" customFormat="1" ht="12.75">
      <c r="A572" s="194"/>
      <c r="B572" s="195"/>
      <c r="T572" s="193"/>
      <c r="X572" s="193"/>
      <c r="Y572" s="196"/>
    </row>
    <row r="573" spans="1:25" s="75" customFormat="1" ht="12.75">
      <c r="A573" s="194"/>
      <c r="B573" s="195"/>
      <c r="T573" s="193"/>
      <c r="X573" s="193"/>
      <c r="Y573" s="196"/>
    </row>
    <row r="574" spans="1:25" s="75" customFormat="1" ht="12.75">
      <c r="A574" s="194"/>
      <c r="B574" s="195"/>
      <c r="T574" s="193"/>
      <c r="X574" s="193"/>
      <c r="Y574" s="196"/>
    </row>
    <row r="575" spans="1:25" s="75" customFormat="1" ht="12.75">
      <c r="A575" s="194"/>
      <c r="B575" s="195"/>
      <c r="T575" s="193"/>
      <c r="X575" s="193"/>
      <c r="Y575" s="196"/>
    </row>
    <row r="576" spans="1:25" s="75" customFormat="1" ht="12.75">
      <c r="A576" s="194"/>
      <c r="B576" s="195"/>
      <c r="T576" s="193"/>
      <c r="X576" s="193"/>
      <c r="Y576" s="196"/>
    </row>
    <row r="577" spans="1:25" s="75" customFormat="1" ht="12.75">
      <c r="A577" s="194"/>
      <c r="B577" s="195"/>
      <c r="T577" s="193"/>
      <c r="X577" s="193"/>
      <c r="Y577" s="196"/>
    </row>
    <row r="578" spans="1:25" s="75" customFormat="1" ht="12.75">
      <c r="A578" s="194"/>
      <c r="B578" s="195"/>
      <c r="T578" s="193"/>
      <c r="X578" s="193"/>
      <c r="Y578" s="196"/>
    </row>
    <row r="579" spans="1:25" s="75" customFormat="1" ht="12.75">
      <c r="A579" s="194"/>
      <c r="B579" s="195"/>
      <c r="T579" s="193"/>
      <c r="X579" s="193"/>
      <c r="Y579" s="196"/>
    </row>
    <row r="580" spans="1:25" s="75" customFormat="1" ht="12.75">
      <c r="A580" s="194"/>
      <c r="B580" s="195"/>
      <c r="T580" s="193"/>
      <c r="X580" s="193"/>
      <c r="Y580" s="196"/>
    </row>
    <row r="581" spans="1:25" s="75" customFormat="1" ht="12.75">
      <c r="A581" s="194"/>
      <c r="B581" s="195"/>
      <c r="T581" s="193"/>
      <c r="X581" s="193"/>
      <c r="Y581" s="196"/>
    </row>
    <row r="582" spans="1:25" s="75" customFormat="1" ht="12.75">
      <c r="A582" s="194"/>
      <c r="B582" s="195"/>
      <c r="T582" s="193"/>
      <c r="X582" s="193"/>
      <c r="Y582" s="196"/>
    </row>
    <row r="583" spans="1:25" s="75" customFormat="1" ht="12.75">
      <c r="A583" s="194"/>
      <c r="B583" s="195"/>
      <c r="T583" s="193"/>
      <c r="X583" s="193"/>
      <c r="Y583" s="196"/>
    </row>
    <row r="584" spans="1:25" s="75" customFormat="1" ht="12.75">
      <c r="A584" s="194"/>
      <c r="B584" s="195"/>
      <c r="T584" s="193"/>
      <c r="X584" s="193"/>
      <c r="Y584" s="196"/>
    </row>
    <row r="585" spans="1:25" s="75" customFormat="1" ht="12.75">
      <c r="A585" s="194"/>
      <c r="B585" s="195"/>
      <c r="T585" s="193"/>
      <c r="X585" s="193"/>
      <c r="Y585" s="196"/>
    </row>
    <row r="586" spans="1:25" s="75" customFormat="1" ht="12.75">
      <c r="A586" s="194"/>
      <c r="B586" s="195"/>
      <c r="T586" s="193"/>
      <c r="X586" s="193"/>
      <c r="Y586" s="196"/>
    </row>
    <row r="587" spans="1:25" s="75" customFormat="1" ht="12.75">
      <c r="A587" s="194"/>
      <c r="B587" s="195"/>
      <c r="T587" s="193"/>
      <c r="X587" s="193"/>
      <c r="Y587" s="196"/>
    </row>
    <row r="588" spans="1:25" s="75" customFormat="1" ht="12.75">
      <c r="A588" s="194"/>
      <c r="B588" s="195"/>
      <c r="T588" s="193"/>
      <c r="X588" s="193"/>
      <c r="Y588" s="196"/>
    </row>
    <row r="589" spans="1:25" s="75" customFormat="1" ht="12.75">
      <c r="A589" s="194"/>
      <c r="B589" s="195"/>
      <c r="T589" s="193"/>
      <c r="X589" s="193"/>
      <c r="Y589" s="196"/>
    </row>
    <row r="590" spans="1:25" s="75" customFormat="1" ht="12.75">
      <c r="A590" s="194"/>
      <c r="B590" s="195"/>
      <c r="T590" s="193"/>
      <c r="X590" s="193"/>
      <c r="Y590" s="196"/>
    </row>
    <row r="591" spans="1:25" s="75" customFormat="1" ht="12.75">
      <c r="A591" s="194"/>
      <c r="B591" s="195"/>
      <c r="T591" s="193"/>
      <c r="X591" s="193"/>
      <c r="Y591" s="196"/>
    </row>
    <row r="592" spans="1:25" s="75" customFormat="1" ht="12.75">
      <c r="A592" s="194"/>
      <c r="B592" s="195"/>
      <c r="T592" s="193"/>
      <c r="X592" s="193"/>
      <c r="Y592" s="196"/>
    </row>
    <row r="593" spans="1:25" s="75" customFormat="1" ht="12.75">
      <c r="A593" s="194"/>
      <c r="B593" s="195"/>
      <c r="T593" s="193"/>
      <c r="X593" s="193"/>
      <c r="Y593" s="196"/>
    </row>
    <row r="594" spans="1:25" s="75" customFormat="1" ht="12.75">
      <c r="A594" s="194"/>
      <c r="B594" s="195"/>
      <c r="T594" s="193"/>
      <c r="X594" s="193"/>
      <c r="Y594" s="196"/>
    </row>
    <row r="595" spans="1:25" s="75" customFormat="1" ht="12.75">
      <c r="A595" s="194"/>
      <c r="B595" s="195"/>
      <c r="T595" s="193"/>
      <c r="X595" s="193"/>
      <c r="Y595" s="196"/>
    </row>
    <row r="596" spans="1:25" s="75" customFormat="1" ht="12.75">
      <c r="A596" s="194"/>
      <c r="B596" s="195"/>
      <c r="T596" s="193"/>
      <c r="X596" s="193"/>
      <c r="Y596" s="196"/>
    </row>
    <row r="597" spans="1:25" s="75" customFormat="1" ht="12.75">
      <c r="A597" s="194"/>
      <c r="B597" s="195"/>
      <c r="T597" s="193"/>
      <c r="X597" s="193"/>
      <c r="Y597" s="196"/>
    </row>
    <row r="598" spans="1:25" s="75" customFormat="1" ht="12.75">
      <c r="A598" s="194"/>
      <c r="B598" s="195"/>
      <c r="T598" s="193"/>
      <c r="X598" s="193"/>
      <c r="Y598" s="196"/>
    </row>
    <row r="599" spans="1:25" s="75" customFormat="1" ht="12.75">
      <c r="A599" s="194"/>
      <c r="B599" s="195"/>
      <c r="T599" s="193"/>
      <c r="X599" s="193"/>
      <c r="Y599" s="196"/>
    </row>
    <row r="600" spans="1:25" s="75" customFormat="1" ht="12.75">
      <c r="A600" s="194"/>
      <c r="B600" s="195"/>
      <c r="T600" s="193"/>
      <c r="X600" s="193"/>
      <c r="Y600" s="196"/>
    </row>
    <row r="601" spans="1:25" s="75" customFormat="1" ht="12.75">
      <c r="A601" s="194"/>
      <c r="B601" s="195"/>
      <c r="T601" s="193"/>
      <c r="X601" s="193"/>
      <c r="Y601" s="196"/>
    </row>
    <row r="602" spans="1:25" s="75" customFormat="1" ht="12.75">
      <c r="A602" s="194"/>
      <c r="B602" s="195"/>
      <c r="T602" s="193"/>
      <c r="X602" s="193"/>
      <c r="Y602" s="196"/>
    </row>
    <row r="603" spans="1:25" s="75" customFormat="1" ht="12.75">
      <c r="A603" s="194"/>
      <c r="B603" s="195"/>
      <c r="T603" s="193"/>
      <c r="X603" s="193"/>
      <c r="Y603" s="196"/>
    </row>
    <row r="604" spans="1:25" s="75" customFormat="1" ht="12.75">
      <c r="A604" s="194"/>
      <c r="B604" s="195"/>
      <c r="T604" s="193"/>
      <c r="X604" s="193"/>
      <c r="Y604" s="196"/>
    </row>
    <row r="605" spans="1:25" s="75" customFormat="1" ht="12.75">
      <c r="A605" s="194"/>
      <c r="B605" s="195"/>
      <c r="T605" s="193"/>
      <c r="X605" s="193"/>
      <c r="Y605" s="196"/>
    </row>
    <row r="606" spans="1:25" s="75" customFormat="1" ht="12.75">
      <c r="A606" s="194"/>
      <c r="B606" s="195"/>
      <c r="T606" s="193"/>
      <c r="X606" s="193"/>
      <c r="Y606" s="196"/>
    </row>
    <row r="607" spans="1:25" s="75" customFormat="1" ht="12.75">
      <c r="A607" s="194"/>
      <c r="B607" s="195"/>
      <c r="T607" s="193"/>
      <c r="X607" s="193"/>
      <c r="Y607" s="196"/>
    </row>
    <row r="608" spans="1:25" s="75" customFormat="1" ht="12.75">
      <c r="A608" s="194"/>
      <c r="B608" s="195"/>
      <c r="T608" s="193"/>
      <c r="X608" s="193"/>
      <c r="Y608" s="196"/>
    </row>
    <row r="609" spans="1:25" s="75" customFormat="1" ht="12.75">
      <c r="A609" s="194"/>
      <c r="B609" s="195"/>
      <c r="T609" s="193"/>
      <c r="X609" s="193"/>
      <c r="Y609" s="196"/>
    </row>
    <row r="610" spans="1:25" s="75" customFormat="1" ht="12.75">
      <c r="A610" s="194"/>
      <c r="B610" s="195"/>
      <c r="T610" s="193"/>
      <c r="X610" s="193"/>
      <c r="Y610" s="196"/>
    </row>
    <row r="611" spans="1:25" s="75" customFormat="1" ht="12.75">
      <c r="A611" s="194"/>
      <c r="B611" s="195"/>
      <c r="T611" s="193"/>
      <c r="X611" s="193"/>
      <c r="Y611" s="196"/>
    </row>
    <row r="612" spans="1:25" s="75" customFormat="1" ht="12.75">
      <c r="A612" s="194"/>
      <c r="B612" s="195"/>
      <c r="T612" s="193"/>
      <c r="X612" s="193"/>
      <c r="Y612" s="196"/>
    </row>
    <row r="613" spans="1:25" s="75" customFormat="1" ht="12.75">
      <c r="A613" s="194"/>
      <c r="B613" s="195"/>
      <c r="T613" s="193"/>
      <c r="X613" s="193"/>
      <c r="Y613" s="196"/>
    </row>
    <row r="614" spans="1:25" s="75" customFormat="1" ht="12.75">
      <c r="A614" s="194"/>
      <c r="B614" s="195"/>
      <c r="T614" s="193"/>
      <c r="X614" s="193"/>
      <c r="Y614" s="196"/>
    </row>
    <row r="615" spans="1:25" s="75" customFormat="1" ht="12.75">
      <c r="A615" s="194"/>
      <c r="B615" s="195"/>
      <c r="T615" s="193"/>
      <c r="X615" s="193"/>
      <c r="Y615" s="196"/>
    </row>
    <row r="616" spans="1:25" s="75" customFormat="1" ht="12.75">
      <c r="A616" s="194"/>
      <c r="B616" s="195"/>
      <c r="T616" s="193"/>
      <c r="X616" s="193"/>
      <c r="Y616" s="196"/>
    </row>
    <row r="617" spans="1:25" s="75" customFormat="1" ht="12.75">
      <c r="A617" s="194"/>
      <c r="B617" s="195"/>
      <c r="T617" s="193"/>
      <c r="X617" s="193"/>
      <c r="Y617" s="196"/>
    </row>
    <row r="618" spans="1:25" s="75" customFormat="1" ht="12.75">
      <c r="A618" s="194"/>
      <c r="B618" s="195"/>
      <c r="T618" s="193"/>
      <c r="X618" s="193"/>
      <c r="Y618" s="196"/>
    </row>
    <row r="619" spans="1:25" s="75" customFormat="1" ht="12.75">
      <c r="A619" s="194"/>
      <c r="B619" s="195"/>
      <c r="T619" s="193"/>
      <c r="X619" s="193"/>
      <c r="Y619" s="196"/>
    </row>
    <row r="620" spans="1:25" s="75" customFormat="1" ht="12.75">
      <c r="A620" s="194"/>
      <c r="B620" s="195"/>
      <c r="T620" s="193"/>
      <c r="X620" s="193"/>
      <c r="Y620" s="196"/>
    </row>
    <row r="621" spans="1:25" s="75" customFormat="1" ht="12.75">
      <c r="A621" s="194"/>
      <c r="B621" s="195"/>
      <c r="T621" s="193"/>
      <c r="X621" s="193"/>
      <c r="Y621" s="196"/>
    </row>
    <row r="622" spans="1:25" s="75" customFormat="1" ht="12.75">
      <c r="A622" s="194"/>
      <c r="B622" s="195"/>
      <c r="T622" s="193"/>
      <c r="X622" s="193"/>
      <c r="Y622" s="196"/>
    </row>
    <row r="623" spans="1:25" s="75" customFormat="1" ht="12.75">
      <c r="A623" s="194"/>
      <c r="B623" s="195"/>
      <c r="T623" s="193"/>
      <c r="X623" s="193"/>
      <c r="Y623" s="196"/>
    </row>
    <row r="624" spans="1:25" s="75" customFormat="1" ht="12.75">
      <c r="A624" s="194"/>
      <c r="B624" s="195"/>
      <c r="T624" s="193"/>
      <c r="X624" s="193"/>
      <c r="Y624" s="196"/>
    </row>
    <row r="625" spans="1:25" s="75" customFormat="1" ht="12.75">
      <c r="A625" s="194"/>
      <c r="B625" s="195"/>
      <c r="T625" s="193"/>
      <c r="X625" s="193"/>
      <c r="Y625" s="196"/>
    </row>
    <row r="626" spans="1:25" s="75" customFormat="1" ht="12.75">
      <c r="A626" s="194"/>
      <c r="B626" s="195"/>
      <c r="T626" s="193"/>
      <c r="X626" s="193"/>
      <c r="Y626" s="196"/>
    </row>
    <row r="627" spans="1:25" s="75" customFormat="1" ht="12.75">
      <c r="A627" s="194"/>
      <c r="B627" s="195"/>
      <c r="T627" s="193"/>
      <c r="X627" s="193"/>
      <c r="Y627" s="196"/>
    </row>
    <row r="628" spans="1:25" s="75" customFormat="1" ht="12.75">
      <c r="A628" s="194"/>
      <c r="B628" s="195"/>
      <c r="T628" s="193"/>
      <c r="X628" s="193"/>
      <c r="Y628" s="196"/>
    </row>
    <row r="629" spans="1:25" s="75" customFormat="1" ht="12.75">
      <c r="A629" s="194"/>
      <c r="B629" s="195"/>
      <c r="T629" s="193"/>
      <c r="X629" s="193"/>
      <c r="Y629" s="196"/>
    </row>
    <row r="630" spans="1:25" s="75" customFormat="1" ht="12.75">
      <c r="A630" s="194"/>
      <c r="B630" s="195"/>
      <c r="T630" s="193"/>
      <c r="X630" s="193"/>
      <c r="Y630" s="196"/>
    </row>
    <row r="631" spans="1:25" s="75" customFormat="1" ht="12.75">
      <c r="A631" s="194"/>
      <c r="B631" s="195"/>
      <c r="T631" s="193"/>
      <c r="X631" s="193"/>
      <c r="Y631" s="196"/>
    </row>
    <row r="632" spans="1:25" s="75" customFormat="1" ht="12.75">
      <c r="A632" s="194"/>
      <c r="B632" s="195"/>
      <c r="T632" s="193"/>
      <c r="X632" s="193"/>
      <c r="Y632" s="196"/>
    </row>
    <row r="633" spans="1:25" s="75" customFormat="1" ht="12.75">
      <c r="A633" s="194"/>
      <c r="B633" s="195"/>
      <c r="T633" s="193"/>
      <c r="X633" s="193"/>
      <c r="Y633" s="196"/>
    </row>
    <row r="634" spans="1:25" s="75" customFormat="1" ht="12.75">
      <c r="A634" s="194"/>
      <c r="B634" s="195"/>
      <c r="T634" s="193"/>
      <c r="X634" s="193"/>
      <c r="Y634" s="196"/>
    </row>
    <row r="635" spans="1:25" s="75" customFormat="1" ht="12.75">
      <c r="A635" s="194"/>
      <c r="B635" s="195"/>
      <c r="T635" s="193"/>
      <c r="X635" s="193"/>
      <c r="Y635" s="196"/>
    </row>
    <row r="636" spans="1:25" s="75" customFormat="1" ht="12.75">
      <c r="A636" s="194"/>
      <c r="B636" s="195"/>
      <c r="T636" s="193"/>
      <c r="X636" s="193"/>
      <c r="Y636" s="196"/>
    </row>
    <row r="637" spans="1:25" s="75" customFormat="1" ht="12.75">
      <c r="A637" s="194"/>
      <c r="B637" s="195"/>
      <c r="T637" s="193"/>
      <c r="X637" s="193"/>
      <c r="Y637" s="196"/>
    </row>
    <row r="638" spans="1:25" s="75" customFormat="1" ht="12.75">
      <c r="A638" s="194"/>
      <c r="B638" s="195"/>
      <c r="T638" s="193"/>
      <c r="X638" s="193"/>
      <c r="Y638" s="196"/>
    </row>
    <row r="639" spans="1:25" s="75" customFormat="1" ht="12.75">
      <c r="A639" s="194"/>
      <c r="B639" s="195"/>
      <c r="T639" s="193"/>
      <c r="X639" s="193"/>
      <c r="Y639" s="196"/>
    </row>
    <row r="640" spans="1:25" s="75" customFormat="1" ht="12.75">
      <c r="A640" s="194"/>
      <c r="B640" s="195"/>
      <c r="T640" s="193"/>
      <c r="X640" s="193"/>
      <c r="Y640" s="196"/>
    </row>
    <row r="641" spans="1:25" s="75" customFormat="1" ht="12.75">
      <c r="A641" s="194"/>
      <c r="B641" s="195"/>
      <c r="T641" s="193"/>
      <c r="X641" s="193"/>
      <c r="Y641" s="196"/>
    </row>
    <row r="642" spans="1:25" s="75" customFormat="1" ht="12.75">
      <c r="A642" s="194"/>
      <c r="B642" s="195"/>
      <c r="T642" s="193"/>
      <c r="X642" s="193"/>
      <c r="Y642" s="196"/>
    </row>
    <row r="643" spans="1:25" s="75" customFormat="1" ht="12.75">
      <c r="A643" s="194"/>
      <c r="B643" s="195"/>
      <c r="T643" s="193"/>
      <c r="X643" s="193"/>
      <c r="Y643" s="196"/>
    </row>
    <row r="644" spans="1:25" s="75" customFormat="1" ht="12.75">
      <c r="A644" s="194"/>
      <c r="B644" s="195"/>
      <c r="T644" s="193"/>
      <c r="X644" s="193"/>
      <c r="Y644" s="196"/>
    </row>
    <row r="645" spans="1:25" s="75" customFormat="1" ht="12.75">
      <c r="A645" s="194"/>
      <c r="B645" s="195"/>
      <c r="T645" s="193"/>
      <c r="X645" s="193"/>
      <c r="Y645" s="196"/>
    </row>
    <row r="646" spans="1:25" s="75" customFormat="1" ht="12.75">
      <c r="A646" s="194"/>
      <c r="B646" s="195"/>
      <c r="T646" s="193"/>
      <c r="X646" s="193"/>
      <c r="Y646" s="196"/>
    </row>
    <row r="647" spans="1:25" s="75" customFormat="1" ht="12.75">
      <c r="A647" s="194"/>
      <c r="B647" s="195"/>
      <c r="T647" s="193"/>
      <c r="X647" s="193"/>
      <c r="Y647" s="196"/>
    </row>
    <row r="648" spans="1:25" s="75" customFormat="1" ht="12.75">
      <c r="A648" s="194"/>
      <c r="B648" s="195"/>
      <c r="T648" s="193"/>
      <c r="X648" s="193"/>
      <c r="Y648" s="196"/>
    </row>
    <row r="649" spans="1:25" s="75" customFormat="1" ht="12.75">
      <c r="A649" s="194"/>
      <c r="B649" s="195"/>
      <c r="T649" s="193"/>
      <c r="X649" s="193"/>
      <c r="Y649" s="196"/>
    </row>
    <row r="650" spans="1:25" s="75" customFormat="1" ht="12.75">
      <c r="A650" s="194"/>
      <c r="B650" s="195"/>
      <c r="T650" s="193"/>
      <c r="X650" s="193"/>
      <c r="Y650" s="196"/>
    </row>
    <row r="651" spans="1:25" s="75" customFormat="1" ht="12.75">
      <c r="A651" s="194"/>
      <c r="B651" s="195"/>
      <c r="T651" s="193"/>
      <c r="X651" s="193"/>
      <c r="Y651" s="196"/>
    </row>
    <row r="652" spans="1:25" s="75" customFormat="1" ht="12.75">
      <c r="A652" s="194"/>
      <c r="B652" s="195"/>
      <c r="T652" s="193"/>
      <c r="X652" s="193"/>
      <c r="Y652" s="196"/>
    </row>
    <row r="653" spans="1:25" s="75" customFormat="1" ht="12.75">
      <c r="A653" s="194"/>
      <c r="B653" s="195"/>
      <c r="T653" s="193"/>
      <c r="X653" s="193"/>
      <c r="Y653" s="196"/>
    </row>
    <row r="654" spans="1:25" s="75" customFormat="1" ht="12.75">
      <c r="A654" s="194"/>
      <c r="B654" s="195"/>
      <c r="T654" s="193"/>
      <c r="X654" s="193"/>
      <c r="Y654" s="196"/>
    </row>
    <row r="655" spans="1:25" s="75" customFormat="1" ht="12.75">
      <c r="A655" s="194"/>
      <c r="B655" s="195"/>
      <c r="T655" s="193"/>
      <c r="X655" s="193"/>
      <c r="Y655" s="196"/>
    </row>
    <row r="656" spans="1:25" s="75" customFormat="1" ht="12.75">
      <c r="A656" s="194"/>
      <c r="B656" s="195"/>
      <c r="T656" s="193"/>
      <c r="X656" s="193"/>
      <c r="Y656" s="196"/>
    </row>
    <row r="657" spans="1:25" s="75" customFormat="1" ht="12.75">
      <c r="A657" s="194"/>
      <c r="B657" s="195"/>
      <c r="T657" s="193"/>
      <c r="X657" s="193"/>
      <c r="Y657" s="196"/>
    </row>
    <row r="658" spans="1:25" s="75" customFormat="1" ht="12.75">
      <c r="A658" s="194"/>
      <c r="B658" s="195"/>
      <c r="T658" s="193"/>
      <c r="X658" s="193"/>
      <c r="Y658" s="196"/>
    </row>
    <row r="659" spans="1:25" s="75" customFormat="1" ht="12.75">
      <c r="A659" s="194"/>
      <c r="B659" s="195"/>
      <c r="T659" s="193"/>
      <c r="X659" s="193"/>
      <c r="Y659" s="196"/>
    </row>
    <row r="660" spans="1:25" s="75" customFormat="1" ht="12.75">
      <c r="A660" s="194"/>
      <c r="B660" s="195"/>
      <c r="T660" s="193"/>
      <c r="X660" s="193"/>
      <c r="Y660" s="196"/>
    </row>
    <row r="661" spans="1:25" s="75" customFormat="1" ht="12.75">
      <c r="A661" s="194"/>
      <c r="B661" s="195"/>
      <c r="T661" s="193"/>
      <c r="X661" s="193"/>
      <c r="Y661" s="196"/>
    </row>
    <row r="662" spans="1:25" s="75" customFormat="1" ht="12.75">
      <c r="A662" s="194"/>
      <c r="B662" s="195"/>
      <c r="T662" s="193"/>
      <c r="X662" s="193"/>
      <c r="Y662" s="196"/>
    </row>
    <row r="663" spans="1:25" s="75" customFormat="1" ht="12.75">
      <c r="A663" s="194"/>
      <c r="B663" s="195"/>
      <c r="T663" s="193"/>
      <c r="X663" s="193"/>
      <c r="Y663" s="196"/>
    </row>
    <row r="664" spans="1:25" s="75" customFormat="1" ht="12.75">
      <c r="A664" s="194"/>
      <c r="B664" s="195"/>
      <c r="T664" s="193"/>
      <c r="X664" s="193"/>
      <c r="Y664" s="196"/>
    </row>
    <row r="665" spans="1:25" s="75" customFormat="1" ht="12.75">
      <c r="A665" s="194"/>
      <c r="B665" s="195"/>
      <c r="T665" s="193"/>
      <c r="X665" s="193"/>
      <c r="Y665" s="196"/>
    </row>
    <row r="666" spans="1:25" s="75" customFormat="1" ht="12.75">
      <c r="A666" s="194"/>
      <c r="B666" s="195"/>
      <c r="T666" s="193"/>
      <c r="X666" s="193"/>
      <c r="Y666" s="196"/>
    </row>
    <row r="667" spans="1:25" s="75" customFormat="1" ht="12.75">
      <c r="A667" s="194"/>
      <c r="B667" s="195"/>
      <c r="T667" s="193"/>
      <c r="X667" s="193"/>
      <c r="Y667" s="196"/>
    </row>
    <row r="668" spans="1:25" s="75" customFormat="1" ht="12.75">
      <c r="A668" s="194"/>
      <c r="B668" s="195"/>
      <c r="T668" s="193"/>
      <c r="X668" s="193"/>
      <c r="Y668" s="196"/>
    </row>
    <row r="669" spans="1:25" s="75" customFormat="1" ht="12.75">
      <c r="A669" s="194"/>
      <c r="B669" s="195"/>
      <c r="T669" s="193"/>
      <c r="X669" s="193"/>
      <c r="Y669" s="196"/>
    </row>
    <row r="670" spans="1:25" s="75" customFormat="1" ht="12.75">
      <c r="A670" s="194"/>
      <c r="B670" s="195"/>
      <c r="T670" s="193"/>
      <c r="X670" s="193"/>
      <c r="Y670" s="196"/>
    </row>
    <row r="671" spans="1:25" s="75" customFormat="1" ht="12.75">
      <c r="A671" s="194"/>
      <c r="B671" s="195"/>
      <c r="T671" s="193"/>
      <c r="X671" s="193"/>
      <c r="Y671" s="196"/>
    </row>
    <row r="672" spans="1:25" s="75" customFormat="1" ht="12.75">
      <c r="A672" s="194"/>
      <c r="B672" s="195"/>
      <c r="T672" s="193"/>
      <c r="X672" s="193"/>
      <c r="Y672" s="196"/>
    </row>
    <row r="673" spans="1:25" s="75" customFormat="1" ht="12.75">
      <c r="A673" s="194"/>
      <c r="B673" s="195"/>
      <c r="T673" s="193"/>
      <c r="X673" s="193"/>
      <c r="Y673" s="196"/>
    </row>
    <row r="674" spans="1:25" s="75" customFormat="1" ht="12.75">
      <c r="A674" s="194"/>
      <c r="B674" s="195"/>
      <c r="T674" s="193"/>
      <c r="X674" s="193"/>
      <c r="Y674" s="196"/>
    </row>
    <row r="675" spans="1:25" s="75" customFormat="1" ht="12.75">
      <c r="A675" s="194"/>
      <c r="B675" s="195"/>
      <c r="T675" s="193"/>
      <c r="X675" s="193"/>
      <c r="Y675" s="196"/>
    </row>
    <row r="676" spans="1:25" s="75" customFormat="1" ht="12.75">
      <c r="A676" s="194"/>
      <c r="B676" s="195"/>
      <c r="T676" s="193"/>
      <c r="X676" s="193"/>
      <c r="Y676" s="196"/>
    </row>
    <row r="677" spans="1:25" s="75" customFormat="1" ht="12.75">
      <c r="A677" s="194"/>
      <c r="B677" s="195"/>
      <c r="T677" s="193"/>
      <c r="X677" s="193"/>
      <c r="Y677" s="196"/>
    </row>
    <row r="678" spans="1:25" s="75" customFormat="1" ht="12.75">
      <c r="A678" s="194"/>
      <c r="B678" s="195"/>
      <c r="T678" s="193"/>
      <c r="X678" s="193"/>
      <c r="Y678" s="196"/>
    </row>
    <row r="679" spans="1:25" s="75" customFormat="1" ht="12.75">
      <c r="A679" s="194"/>
      <c r="B679" s="195"/>
      <c r="T679" s="193"/>
      <c r="X679" s="193"/>
      <c r="Y679" s="196"/>
    </row>
    <row r="680" spans="1:25" s="75" customFormat="1" ht="12.75">
      <c r="A680" s="194"/>
      <c r="B680" s="195"/>
      <c r="T680" s="193"/>
      <c r="X680" s="193"/>
      <c r="Y680" s="196"/>
    </row>
    <row r="681" spans="1:25" s="75" customFormat="1" ht="12.75">
      <c r="A681" s="194"/>
      <c r="B681" s="195"/>
      <c r="T681" s="193"/>
      <c r="X681" s="193"/>
      <c r="Y681" s="196"/>
    </row>
    <row r="682" spans="1:25" s="75" customFormat="1" ht="12.75">
      <c r="A682" s="194"/>
      <c r="B682" s="195"/>
      <c r="T682" s="193"/>
      <c r="X682" s="193"/>
      <c r="Y682" s="196"/>
    </row>
    <row r="683" spans="1:25" s="75" customFormat="1" ht="12.75">
      <c r="A683" s="194"/>
      <c r="B683" s="195"/>
      <c r="T683" s="193"/>
      <c r="X683" s="193"/>
      <c r="Y683" s="196"/>
    </row>
    <row r="684" spans="1:25" s="75" customFormat="1" ht="12.75">
      <c r="A684" s="194"/>
      <c r="B684" s="195"/>
      <c r="T684" s="193"/>
      <c r="X684" s="193"/>
      <c r="Y684" s="196"/>
    </row>
    <row r="685" spans="1:25" s="75" customFormat="1" ht="12.75">
      <c r="A685" s="194"/>
      <c r="B685" s="195"/>
      <c r="T685" s="193"/>
      <c r="X685" s="193"/>
      <c r="Y685" s="196"/>
    </row>
    <row r="686" spans="1:25" s="75" customFormat="1" ht="12.75">
      <c r="A686" s="194"/>
      <c r="B686" s="195"/>
      <c r="T686" s="193"/>
      <c r="X686" s="193"/>
      <c r="Y686" s="196"/>
    </row>
    <row r="687" spans="1:25" s="75" customFormat="1" ht="12.75">
      <c r="A687" s="194"/>
      <c r="B687" s="195"/>
      <c r="T687" s="193"/>
      <c r="X687" s="193"/>
      <c r="Y687" s="196"/>
    </row>
    <row r="688" spans="1:25" s="75" customFormat="1" ht="12.75">
      <c r="A688" s="194"/>
      <c r="B688" s="195"/>
      <c r="T688" s="193"/>
      <c r="X688" s="193"/>
      <c r="Y688" s="196"/>
    </row>
    <row r="689" spans="1:25" s="75" customFormat="1" ht="12.75">
      <c r="A689" s="194"/>
      <c r="B689" s="195"/>
      <c r="T689" s="193"/>
      <c r="X689" s="193"/>
      <c r="Y689" s="196"/>
    </row>
    <row r="690" spans="1:25" s="75" customFormat="1" ht="12.75">
      <c r="A690" s="194"/>
      <c r="B690" s="195"/>
      <c r="T690" s="193"/>
      <c r="X690" s="193"/>
      <c r="Y690" s="196"/>
    </row>
    <row r="691" spans="1:25" s="75" customFormat="1" ht="12.75">
      <c r="A691" s="194"/>
      <c r="B691" s="195"/>
      <c r="T691" s="193"/>
      <c r="X691" s="193"/>
      <c r="Y691" s="196"/>
    </row>
    <row r="692" spans="1:25" s="75" customFormat="1" ht="12.75">
      <c r="A692" s="194"/>
      <c r="B692" s="195"/>
      <c r="T692" s="193"/>
      <c r="X692" s="193"/>
      <c r="Y692" s="196"/>
    </row>
    <row r="693" spans="1:25" s="75" customFormat="1" ht="12.75">
      <c r="A693" s="194"/>
      <c r="B693" s="195"/>
      <c r="T693" s="193"/>
      <c r="X693" s="193"/>
      <c r="Y693" s="196"/>
    </row>
    <row r="694" spans="1:25" s="75" customFormat="1" ht="12.75">
      <c r="A694" s="194"/>
      <c r="B694" s="195"/>
      <c r="T694" s="193"/>
      <c r="X694" s="193"/>
      <c r="Y694" s="196"/>
    </row>
    <row r="695" spans="1:25" s="75" customFormat="1" ht="12.75">
      <c r="A695" s="194"/>
      <c r="B695" s="195"/>
      <c r="T695" s="193"/>
      <c r="X695" s="193"/>
      <c r="Y695" s="196"/>
    </row>
    <row r="696" spans="1:25" s="75" customFormat="1" ht="12.75">
      <c r="A696" s="194"/>
      <c r="B696" s="195"/>
      <c r="T696" s="193"/>
      <c r="X696" s="193"/>
      <c r="Y696" s="196"/>
    </row>
    <row r="697" spans="1:25" s="75" customFormat="1" ht="12.75">
      <c r="A697" s="194"/>
      <c r="B697" s="195"/>
      <c r="T697" s="193"/>
      <c r="X697" s="193"/>
      <c r="Y697" s="196"/>
    </row>
    <row r="698" spans="1:25" s="75" customFormat="1" ht="12.75">
      <c r="A698" s="194"/>
      <c r="B698" s="195"/>
      <c r="T698" s="193"/>
      <c r="X698" s="193"/>
      <c r="Y698" s="196"/>
    </row>
    <row r="699" spans="1:25" s="75" customFormat="1" ht="12.75">
      <c r="A699" s="194"/>
      <c r="B699" s="195"/>
      <c r="T699" s="193"/>
      <c r="X699" s="193"/>
      <c r="Y699" s="196"/>
    </row>
    <row r="700" spans="1:25" s="75" customFormat="1" ht="12.75">
      <c r="A700" s="194"/>
      <c r="B700" s="195"/>
      <c r="T700" s="193"/>
      <c r="X700" s="193"/>
      <c r="Y700" s="196"/>
    </row>
    <row r="701" spans="1:25" s="75" customFormat="1" ht="12.75">
      <c r="A701" s="194"/>
      <c r="B701" s="195"/>
      <c r="T701" s="193"/>
      <c r="X701" s="193"/>
      <c r="Y701" s="196"/>
    </row>
    <row r="702" spans="1:25" s="75" customFormat="1" ht="12.75">
      <c r="A702" s="194"/>
      <c r="B702" s="195"/>
      <c r="T702" s="193"/>
      <c r="X702" s="193"/>
      <c r="Y702" s="196"/>
    </row>
    <row r="703" spans="1:25" s="75" customFormat="1" ht="12.75">
      <c r="A703" s="194"/>
      <c r="B703" s="195"/>
      <c r="T703" s="193"/>
      <c r="X703" s="193"/>
      <c r="Y703" s="196"/>
    </row>
    <row r="704" spans="1:25" s="75" customFormat="1" ht="12.75">
      <c r="A704" s="194"/>
      <c r="B704" s="195"/>
      <c r="T704" s="193"/>
      <c r="X704" s="193"/>
      <c r="Y704" s="196"/>
    </row>
    <row r="705" spans="1:25" s="75" customFormat="1" ht="12.75">
      <c r="A705" s="194"/>
      <c r="B705" s="195"/>
      <c r="T705" s="193"/>
      <c r="X705" s="193"/>
      <c r="Y705" s="196"/>
    </row>
    <row r="706" spans="1:25" s="75" customFormat="1" ht="12.75">
      <c r="A706" s="194"/>
      <c r="B706" s="195"/>
      <c r="T706" s="193"/>
      <c r="X706" s="193"/>
      <c r="Y706" s="196"/>
    </row>
    <row r="707" spans="1:25" s="75" customFormat="1" ht="12.75">
      <c r="A707" s="194"/>
      <c r="B707" s="195"/>
      <c r="T707" s="193"/>
      <c r="X707" s="193"/>
      <c r="Y707" s="196"/>
    </row>
    <row r="708" spans="1:25" s="75" customFormat="1" ht="12.75">
      <c r="A708" s="194"/>
      <c r="B708" s="195"/>
      <c r="T708" s="193"/>
      <c r="X708" s="193"/>
      <c r="Y708" s="196"/>
    </row>
    <row r="709" spans="1:25" s="75" customFormat="1" ht="12.75">
      <c r="A709" s="194"/>
      <c r="B709" s="195"/>
      <c r="T709" s="193"/>
      <c r="X709" s="193"/>
      <c r="Y709" s="196"/>
    </row>
    <row r="710" spans="1:25" s="75" customFormat="1" ht="12.75">
      <c r="A710" s="194"/>
      <c r="B710" s="195"/>
      <c r="T710" s="193"/>
      <c r="X710" s="193"/>
      <c r="Y710" s="196"/>
    </row>
    <row r="711" spans="1:25" s="75" customFormat="1" ht="12.75">
      <c r="A711" s="194"/>
      <c r="B711" s="195"/>
      <c r="T711" s="193"/>
      <c r="X711" s="193"/>
      <c r="Y711" s="196"/>
    </row>
    <row r="712" spans="1:25" s="75" customFormat="1" ht="12.75">
      <c r="A712" s="194"/>
      <c r="B712" s="195"/>
      <c r="T712" s="193"/>
      <c r="X712" s="193"/>
      <c r="Y712" s="196"/>
    </row>
    <row r="713" spans="1:25" s="75" customFormat="1" ht="12.75">
      <c r="A713" s="194"/>
      <c r="B713" s="195"/>
      <c r="T713" s="193"/>
      <c r="X713" s="193"/>
      <c r="Y713" s="196"/>
    </row>
    <row r="714" spans="1:25" s="75" customFormat="1" ht="12.75">
      <c r="A714" s="194"/>
      <c r="B714" s="195"/>
      <c r="T714" s="193"/>
      <c r="X714" s="193"/>
      <c r="Y714" s="196"/>
    </row>
    <row r="715" spans="1:25" s="75" customFormat="1" ht="12.75">
      <c r="A715" s="194"/>
      <c r="B715" s="195"/>
      <c r="T715" s="193"/>
      <c r="X715" s="193"/>
      <c r="Y715" s="196"/>
    </row>
    <row r="716" spans="1:25" s="75" customFormat="1" ht="12.75">
      <c r="A716" s="194"/>
      <c r="B716" s="195"/>
      <c r="T716" s="193"/>
      <c r="X716" s="193"/>
      <c r="Y716" s="196"/>
    </row>
    <row r="717" spans="1:25" s="75" customFormat="1" ht="12.75">
      <c r="A717" s="194"/>
      <c r="B717" s="195"/>
      <c r="T717" s="193"/>
      <c r="X717" s="193"/>
      <c r="Y717" s="196"/>
    </row>
    <row r="718" spans="1:25" s="75" customFormat="1" ht="12.75">
      <c r="A718" s="194"/>
      <c r="B718" s="195"/>
      <c r="T718" s="193"/>
      <c r="X718" s="193"/>
      <c r="Y718" s="196"/>
    </row>
    <row r="719" spans="1:25" s="75" customFormat="1" ht="12.75">
      <c r="A719" s="194"/>
      <c r="B719" s="195"/>
      <c r="T719" s="193"/>
      <c r="X719" s="193"/>
      <c r="Y719" s="196"/>
    </row>
    <row r="720" spans="1:25" s="75" customFormat="1" ht="12.75">
      <c r="A720" s="194"/>
      <c r="B720" s="195"/>
      <c r="T720" s="193"/>
      <c r="X720" s="193"/>
      <c r="Y720" s="196"/>
    </row>
    <row r="721" spans="1:25" s="75" customFormat="1" ht="12.75">
      <c r="A721" s="194"/>
      <c r="B721" s="195"/>
      <c r="T721" s="193"/>
      <c r="X721" s="193"/>
      <c r="Y721" s="196"/>
    </row>
    <row r="722" spans="1:25" s="75" customFormat="1" ht="12.75">
      <c r="A722" s="194"/>
      <c r="B722" s="195"/>
      <c r="T722" s="193"/>
      <c r="X722" s="193"/>
      <c r="Y722" s="196"/>
    </row>
    <row r="723" spans="1:25" s="75" customFormat="1" ht="12.75">
      <c r="A723" s="194"/>
      <c r="B723" s="195"/>
      <c r="T723" s="193"/>
      <c r="X723" s="193"/>
      <c r="Y723" s="196"/>
    </row>
    <row r="724" spans="1:25" s="75" customFormat="1" ht="12.75">
      <c r="A724" s="194"/>
      <c r="B724" s="195"/>
      <c r="T724" s="193"/>
      <c r="X724" s="193"/>
      <c r="Y724" s="196"/>
    </row>
    <row r="725" spans="1:25" s="75" customFormat="1" ht="12.75">
      <c r="A725" s="194"/>
      <c r="B725" s="195"/>
      <c r="T725" s="193"/>
      <c r="X725" s="193"/>
      <c r="Y725" s="196"/>
    </row>
    <row r="726" spans="1:25" s="75" customFormat="1" ht="12.75">
      <c r="A726" s="194"/>
      <c r="B726" s="195"/>
      <c r="T726" s="193"/>
      <c r="X726" s="193"/>
      <c r="Y726" s="196"/>
    </row>
    <row r="727" spans="1:25" s="75" customFormat="1" ht="12.75">
      <c r="A727" s="194"/>
      <c r="B727" s="195"/>
      <c r="T727" s="193"/>
      <c r="X727" s="193"/>
      <c r="Y727" s="196"/>
    </row>
    <row r="728" spans="1:25" s="75" customFormat="1" ht="12.75">
      <c r="A728" s="194"/>
      <c r="B728" s="195"/>
      <c r="T728" s="193"/>
      <c r="X728" s="193"/>
      <c r="Y728" s="196"/>
    </row>
    <row r="729" spans="1:25" s="75" customFormat="1" ht="12.75">
      <c r="A729" s="194"/>
      <c r="B729" s="195"/>
      <c r="T729" s="193"/>
      <c r="X729" s="193"/>
      <c r="Y729" s="196"/>
    </row>
    <row r="730" spans="1:25" s="75" customFormat="1" ht="12.75">
      <c r="A730" s="194"/>
      <c r="B730" s="195"/>
      <c r="T730" s="193"/>
      <c r="X730" s="193"/>
      <c r="Y730" s="196"/>
    </row>
    <row r="731" spans="1:25" s="75" customFormat="1" ht="12.75">
      <c r="A731" s="194"/>
      <c r="B731" s="195"/>
      <c r="T731" s="193"/>
      <c r="X731" s="193"/>
      <c r="Y731" s="196"/>
    </row>
    <row r="732" spans="1:25" s="75" customFormat="1" ht="12.75">
      <c r="A732" s="194"/>
      <c r="B732" s="195"/>
      <c r="T732" s="193"/>
      <c r="X732" s="193"/>
      <c r="Y732" s="196"/>
    </row>
    <row r="733" spans="1:25" s="75" customFormat="1" ht="12.75">
      <c r="A733" s="194"/>
      <c r="B733" s="195"/>
      <c r="T733" s="193"/>
      <c r="X733" s="193"/>
      <c r="Y733" s="196"/>
    </row>
    <row r="734" spans="1:25" s="75" customFormat="1" ht="12.75">
      <c r="A734" s="194"/>
      <c r="B734" s="195"/>
      <c r="T734" s="193"/>
      <c r="X734" s="193"/>
      <c r="Y734" s="196"/>
    </row>
    <row r="735" spans="1:25" s="75" customFormat="1" ht="12.75">
      <c r="A735" s="194"/>
      <c r="B735" s="195"/>
      <c r="T735" s="193"/>
      <c r="X735" s="193"/>
      <c r="Y735" s="196"/>
    </row>
    <row r="736" spans="1:25" s="75" customFormat="1" ht="12.75">
      <c r="A736" s="194"/>
      <c r="B736" s="195"/>
      <c r="T736" s="193"/>
      <c r="X736" s="193"/>
      <c r="Y736" s="196"/>
    </row>
    <row r="737" spans="1:25" s="75" customFormat="1" ht="12.75">
      <c r="A737" s="194"/>
      <c r="B737" s="195"/>
      <c r="T737" s="193"/>
      <c r="X737" s="193"/>
      <c r="Y737" s="196"/>
    </row>
    <row r="738" spans="1:25" s="75" customFormat="1" ht="12.75">
      <c r="A738" s="194"/>
      <c r="B738" s="195"/>
      <c r="T738" s="193"/>
      <c r="X738" s="193"/>
      <c r="Y738" s="196"/>
    </row>
    <row r="739" spans="1:25" s="75" customFormat="1" ht="12.75">
      <c r="A739" s="194"/>
      <c r="B739" s="195"/>
      <c r="T739" s="193"/>
      <c r="X739" s="193"/>
      <c r="Y739" s="196"/>
    </row>
    <row r="740" spans="1:25" s="75" customFormat="1" ht="12.75">
      <c r="A740" s="194"/>
      <c r="B740" s="195"/>
      <c r="T740" s="193"/>
      <c r="X740" s="193"/>
      <c r="Y740" s="196"/>
    </row>
    <row r="741" spans="1:25" s="75" customFormat="1" ht="12.75">
      <c r="A741" s="194"/>
      <c r="B741" s="195"/>
      <c r="T741" s="193"/>
      <c r="X741" s="193"/>
      <c r="Y741" s="196"/>
    </row>
    <row r="742" spans="1:25" s="75" customFormat="1" ht="12.75">
      <c r="A742" s="194"/>
      <c r="B742" s="195"/>
      <c r="T742" s="193"/>
      <c r="X742" s="193"/>
      <c r="Y742" s="196"/>
    </row>
    <row r="743" spans="1:25" s="75" customFormat="1" ht="12.75">
      <c r="A743" s="194"/>
      <c r="B743" s="195"/>
      <c r="T743" s="193"/>
      <c r="X743" s="193"/>
      <c r="Y743" s="196"/>
    </row>
    <row r="744" spans="1:25" s="75" customFormat="1" ht="12.75">
      <c r="A744" s="194"/>
      <c r="B744" s="195"/>
      <c r="T744" s="193"/>
      <c r="X744" s="193"/>
      <c r="Y744" s="196"/>
    </row>
    <row r="745" spans="1:25" s="75" customFormat="1" ht="12.75">
      <c r="A745" s="194"/>
      <c r="B745" s="195"/>
      <c r="T745" s="193"/>
      <c r="X745" s="193"/>
      <c r="Y745" s="196"/>
    </row>
    <row r="746" spans="1:25" s="75" customFormat="1" ht="12.75">
      <c r="A746" s="194"/>
      <c r="B746" s="195"/>
      <c r="T746" s="193"/>
      <c r="X746" s="193"/>
      <c r="Y746" s="196"/>
    </row>
    <row r="747" spans="1:25" s="75" customFormat="1" ht="12.75">
      <c r="A747" s="194"/>
      <c r="B747" s="195"/>
      <c r="T747" s="193"/>
      <c r="X747" s="193"/>
      <c r="Y747" s="196"/>
    </row>
    <row r="748" spans="1:25" s="75" customFormat="1" ht="12.75">
      <c r="A748" s="194"/>
      <c r="B748" s="195"/>
      <c r="T748" s="193"/>
      <c r="X748" s="193"/>
      <c r="Y748" s="196"/>
    </row>
    <row r="749" spans="1:25" s="75" customFormat="1" ht="12.75">
      <c r="A749" s="194"/>
      <c r="B749" s="195"/>
      <c r="T749" s="193"/>
      <c r="X749" s="193"/>
      <c r="Y749" s="196"/>
    </row>
    <row r="750" spans="1:25" s="75" customFormat="1" ht="12.75">
      <c r="A750" s="194"/>
      <c r="B750" s="195"/>
      <c r="T750" s="193"/>
      <c r="X750" s="193"/>
      <c r="Y750" s="196"/>
    </row>
    <row r="751" spans="1:25" s="75" customFormat="1" ht="12.75">
      <c r="A751" s="194"/>
      <c r="B751" s="195"/>
      <c r="T751" s="193"/>
      <c r="X751" s="193"/>
      <c r="Y751" s="196"/>
    </row>
    <row r="752" spans="1:25" s="75" customFormat="1" ht="12.75">
      <c r="A752" s="194"/>
      <c r="B752" s="195"/>
      <c r="T752" s="193"/>
      <c r="X752" s="193"/>
      <c r="Y752" s="196"/>
    </row>
    <row r="753" spans="1:25" s="75" customFormat="1" ht="12.75">
      <c r="A753" s="194"/>
      <c r="B753" s="195"/>
      <c r="T753" s="193"/>
      <c r="X753" s="193"/>
      <c r="Y753" s="196"/>
    </row>
    <row r="754" spans="1:25" s="75" customFormat="1" ht="12.75">
      <c r="A754" s="194"/>
      <c r="B754" s="195"/>
      <c r="T754" s="193"/>
      <c r="X754" s="193"/>
      <c r="Y754" s="196"/>
    </row>
    <row r="755" spans="1:25" s="75" customFormat="1" ht="12.75">
      <c r="A755" s="194"/>
      <c r="B755" s="195"/>
      <c r="T755" s="193"/>
      <c r="X755" s="193"/>
      <c r="Y755" s="196"/>
    </row>
    <row r="756" spans="1:25" s="75" customFormat="1" ht="12.75">
      <c r="A756" s="194"/>
      <c r="B756" s="195"/>
      <c r="T756" s="193"/>
      <c r="X756" s="193"/>
      <c r="Y756" s="196"/>
    </row>
    <row r="757" spans="1:25" s="75" customFormat="1" ht="12.75">
      <c r="A757" s="194"/>
      <c r="B757" s="195"/>
      <c r="T757" s="193"/>
      <c r="X757" s="193"/>
      <c r="Y757" s="196"/>
    </row>
    <row r="758" spans="1:25" s="75" customFormat="1" ht="12.75">
      <c r="A758" s="194"/>
      <c r="B758" s="195"/>
      <c r="T758" s="193"/>
      <c r="X758" s="193"/>
      <c r="Y758" s="196"/>
    </row>
    <row r="759" spans="1:25" s="75" customFormat="1" ht="12.75">
      <c r="A759" s="194"/>
      <c r="B759" s="195"/>
      <c r="T759" s="193"/>
      <c r="X759" s="193"/>
      <c r="Y759" s="196"/>
    </row>
    <row r="760" spans="1:25" s="75" customFormat="1" ht="12.75">
      <c r="A760" s="194"/>
      <c r="B760" s="195"/>
      <c r="T760" s="193"/>
      <c r="X760" s="193"/>
      <c r="Y760" s="196"/>
    </row>
    <row r="761" spans="1:25" s="75" customFormat="1" ht="12.75">
      <c r="A761" s="194"/>
      <c r="B761" s="195"/>
      <c r="T761" s="193"/>
      <c r="X761" s="193"/>
      <c r="Y761" s="196"/>
    </row>
    <row r="762" spans="1:25" s="75" customFormat="1" ht="12.75">
      <c r="A762" s="194"/>
      <c r="B762" s="195"/>
      <c r="T762" s="193"/>
      <c r="X762" s="193"/>
      <c r="Y762" s="196"/>
    </row>
    <row r="763" spans="1:25" s="75" customFormat="1" ht="12.75">
      <c r="A763" s="194"/>
      <c r="B763" s="195"/>
      <c r="T763" s="193"/>
      <c r="X763" s="193"/>
      <c r="Y763" s="196"/>
    </row>
    <row r="764" spans="1:25" s="75" customFormat="1" ht="12.75">
      <c r="A764" s="194"/>
      <c r="B764" s="195"/>
      <c r="T764" s="193"/>
      <c r="X764" s="193"/>
      <c r="Y764" s="196"/>
    </row>
    <row r="765" spans="1:25" s="75" customFormat="1" ht="12.75">
      <c r="A765" s="194"/>
      <c r="B765" s="195"/>
      <c r="T765" s="193"/>
      <c r="X765" s="193"/>
      <c r="Y765" s="196"/>
    </row>
    <row r="766" spans="1:25" s="75" customFormat="1" ht="12.75">
      <c r="A766" s="194"/>
      <c r="B766" s="195"/>
      <c r="T766" s="193"/>
      <c r="X766" s="193"/>
      <c r="Y766" s="196"/>
    </row>
    <row r="767" spans="1:25" s="75" customFormat="1" ht="12.75">
      <c r="A767" s="194"/>
      <c r="B767" s="195"/>
      <c r="T767" s="193"/>
      <c r="X767" s="193"/>
      <c r="Y767" s="196"/>
    </row>
    <row r="768" spans="1:25" s="75" customFormat="1" ht="12.75">
      <c r="A768" s="194"/>
      <c r="B768" s="195"/>
      <c r="T768" s="193"/>
      <c r="X768" s="193"/>
      <c r="Y768" s="196"/>
    </row>
    <row r="769" spans="1:25" s="75" customFormat="1" ht="12.75">
      <c r="A769" s="194"/>
      <c r="B769" s="195"/>
      <c r="T769" s="193"/>
      <c r="X769" s="193"/>
      <c r="Y769" s="196"/>
    </row>
    <row r="770" spans="1:25" s="75" customFormat="1" ht="12.75">
      <c r="A770" s="194"/>
      <c r="B770" s="195"/>
      <c r="T770" s="193"/>
      <c r="X770" s="193"/>
      <c r="Y770" s="196"/>
    </row>
    <row r="771" spans="1:25" s="75" customFormat="1" ht="12.75">
      <c r="A771" s="194"/>
      <c r="B771" s="195"/>
      <c r="T771" s="193"/>
      <c r="X771" s="193"/>
      <c r="Y771" s="196"/>
    </row>
    <row r="772" spans="1:25" s="75" customFormat="1" ht="12.75">
      <c r="A772" s="194"/>
      <c r="B772" s="195"/>
      <c r="T772" s="193"/>
      <c r="X772" s="193"/>
      <c r="Y772" s="196"/>
    </row>
    <row r="773" spans="1:25" s="75" customFormat="1" ht="12.75">
      <c r="A773" s="194"/>
      <c r="B773" s="195"/>
      <c r="T773" s="193"/>
      <c r="X773" s="193"/>
      <c r="Y773" s="196"/>
    </row>
    <row r="774" spans="1:25" s="75" customFormat="1" ht="12.75">
      <c r="A774" s="194"/>
      <c r="B774" s="195"/>
      <c r="T774" s="193"/>
      <c r="X774" s="193"/>
      <c r="Y774" s="196"/>
    </row>
    <row r="775" spans="1:25" s="75" customFormat="1" ht="12.75">
      <c r="A775" s="194"/>
      <c r="B775" s="195"/>
      <c r="T775" s="193"/>
      <c r="X775" s="193"/>
      <c r="Y775" s="196"/>
    </row>
    <row r="776" spans="1:25" s="75" customFormat="1" ht="12.75">
      <c r="A776" s="194"/>
      <c r="B776" s="195"/>
      <c r="T776" s="193"/>
      <c r="X776" s="193"/>
      <c r="Y776" s="196"/>
    </row>
    <row r="777" spans="1:25" s="75" customFormat="1" ht="12.75">
      <c r="A777" s="194"/>
      <c r="B777" s="195"/>
      <c r="T777" s="193"/>
      <c r="X777" s="193"/>
      <c r="Y777" s="196"/>
    </row>
    <row r="778" spans="1:25" s="75" customFormat="1" ht="12.75">
      <c r="A778" s="194"/>
      <c r="B778" s="195"/>
      <c r="T778" s="193"/>
      <c r="X778" s="193"/>
      <c r="Y778" s="196"/>
    </row>
    <row r="779" spans="1:25" s="75" customFormat="1" ht="12.75">
      <c r="A779" s="194"/>
      <c r="B779" s="195"/>
      <c r="T779" s="193"/>
      <c r="X779" s="193"/>
      <c r="Y779" s="196"/>
    </row>
    <row r="780" spans="1:25" s="75" customFormat="1" ht="12.75">
      <c r="A780" s="194"/>
      <c r="B780" s="195"/>
      <c r="T780" s="193"/>
      <c r="X780" s="193"/>
      <c r="Y780" s="196"/>
    </row>
    <row r="781" spans="1:25" s="75" customFormat="1" ht="12.75">
      <c r="A781" s="194"/>
      <c r="B781" s="195"/>
      <c r="T781" s="193"/>
      <c r="X781" s="193"/>
      <c r="Y781" s="196"/>
    </row>
    <row r="782" spans="1:25" s="75" customFormat="1" ht="12.75">
      <c r="A782" s="194"/>
      <c r="B782" s="195"/>
      <c r="T782" s="193"/>
      <c r="X782" s="193"/>
      <c r="Y782" s="196"/>
    </row>
    <row r="783" spans="1:25" s="75" customFormat="1" ht="12.75">
      <c r="A783" s="194"/>
      <c r="B783" s="195"/>
      <c r="T783" s="193"/>
      <c r="X783" s="193"/>
      <c r="Y783" s="196"/>
    </row>
    <row r="784" spans="1:25" s="75" customFormat="1" ht="12.75">
      <c r="A784" s="194"/>
      <c r="B784" s="195"/>
      <c r="T784" s="193"/>
      <c r="X784" s="193"/>
      <c r="Y784" s="196"/>
    </row>
    <row r="785" spans="1:25" s="75" customFormat="1" ht="12.75">
      <c r="A785" s="194"/>
      <c r="B785" s="195"/>
      <c r="T785" s="193"/>
      <c r="X785" s="193"/>
      <c r="Y785" s="196"/>
    </row>
    <row r="786" spans="1:25" s="75" customFormat="1" ht="12.75">
      <c r="A786" s="194"/>
      <c r="B786" s="195"/>
      <c r="T786" s="193"/>
      <c r="X786" s="193"/>
      <c r="Y786" s="196"/>
    </row>
    <row r="787" spans="1:25" s="75" customFormat="1" ht="12.75">
      <c r="A787" s="194"/>
      <c r="B787" s="195"/>
      <c r="T787" s="193"/>
      <c r="X787" s="193"/>
      <c r="Y787" s="196"/>
    </row>
    <row r="788" spans="1:25" s="75" customFormat="1" ht="12.75">
      <c r="A788" s="194"/>
      <c r="B788" s="195"/>
      <c r="T788" s="193"/>
      <c r="X788" s="193"/>
      <c r="Y788" s="196"/>
    </row>
    <row r="789" spans="1:25" s="75" customFormat="1" ht="12.75">
      <c r="A789" s="194"/>
      <c r="B789" s="195"/>
      <c r="T789" s="193"/>
      <c r="X789" s="193"/>
      <c r="Y789" s="196"/>
    </row>
    <row r="790" spans="1:25" s="75" customFormat="1" ht="12.75">
      <c r="A790" s="194"/>
      <c r="B790" s="195"/>
      <c r="T790" s="193"/>
      <c r="X790" s="193"/>
      <c r="Y790" s="196"/>
    </row>
    <row r="791" spans="1:25" s="75" customFormat="1" ht="12.75">
      <c r="A791" s="194"/>
      <c r="B791" s="195"/>
      <c r="T791" s="193"/>
      <c r="X791" s="193"/>
      <c r="Y791" s="196"/>
    </row>
    <row r="792" spans="1:25" s="75" customFormat="1" ht="12.75">
      <c r="A792" s="194"/>
      <c r="B792" s="195"/>
      <c r="T792" s="193"/>
      <c r="X792" s="193"/>
      <c r="Y792" s="196"/>
    </row>
    <row r="793" spans="1:25" s="75" customFormat="1" ht="12.75">
      <c r="A793" s="194"/>
      <c r="B793" s="195"/>
      <c r="T793" s="193"/>
      <c r="X793" s="193"/>
      <c r="Y793" s="196"/>
    </row>
    <row r="794" spans="1:25" s="75" customFormat="1" ht="12.75">
      <c r="A794" s="194"/>
      <c r="B794" s="195"/>
      <c r="T794" s="193"/>
      <c r="X794" s="193"/>
      <c r="Y794" s="196"/>
    </row>
    <row r="795" spans="1:25" s="75" customFormat="1" ht="12.75">
      <c r="A795" s="194"/>
      <c r="B795" s="195"/>
      <c r="T795" s="193"/>
      <c r="X795" s="193"/>
      <c r="Y795" s="196"/>
    </row>
    <row r="796" spans="1:25" s="75" customFormat="1" ht="12.75">
      <c r="A796" s="194"/>
      <c r="B796" s="195"/>
      <c r="T796" s="193"/>
      <c r="X796" s="193"/>
      <c r="Y796" s="196"/>
    </row>
    <row r="797" spans="1:25" s="75" customFormat="1" ht="12.75">
      <c r="A797" s="194"/>
      <c r="B797" s="195"/>
      <c r="T797" s="193"/>
      <c r="X797" s="193"/>
      <c r="Y797" s="196"/>
    </row>
    <row r="798" spans="1:25" s="75" customFormat="1" ht="12.75">
      <c r="A798" s="194"/>
      <c r="B798" s="195"/>
      <c r="T798" s="193"/>
      <c r="X798" s="193"/>
      <c r="Y798" s="196"/>
    </row>
    <row r="799" spans="1:25" s="75" customFormat="1" ht="12.75">
      <c r="A799" s="194"/>
      <c r="B799" s="195"/>
      <c r="T799" s="193"/>
      <c r="X799" s="193"/>
      <c r="Y799" s="196"/>
    </row>
    <row r="800" spans="1:25" s="75" customFormat="1" ht="12.75">
      <c r="A800" s="194"/>
      <c r="B800" s="195"/>
      <c r="T800" s="193"/>
      <c r="X800" s="193"/>
      <c r="Y800" s="196"/>
    </row>
    <row r="801" spans="1:25" s="75" customFormat="1" ht="12.75">
      <c r="A801" s="194"/>
      <c r="B801" s="195"/>
      <c r="T801" s="193"/>
      <c r="X801" s="193"/>
      <c r="Y801" s="196"/>
    </row>
    <row r="802" spans="1:25" s="75" customFormat="1" ht="12.75">
      <c r="A802" s="194"/>
      <c r="B802" s="195"/>
      <c r="T802" s="193"/>
      <c r="X802" s="193"/>
      <c r="Y802" s="196"/>
    </row>
    <row r="803" spans="1:25" s="75" customFormat="1" ht="12.75">
      <c r="A803" s="194"/>
      <c r="B803" s="195"/>
      <c r="T803" s="193"/>
      <c r="X803" s="193"/>
      <c r="Y803" s="196"/>
    </row>
    <row r="804" spans="1:25" s="75" customFormat="1" ht="12.75">
      <c r="A804" s="194"/>
      <c r="B804" s="195"/>
      <c r="T804" s="193"/>
      <c r="X804" s="193"/>
      <c r="Y804" s="196"/>
    </row>
    <row r="805" spans="1:25" s="75" customFormat="1" ht="12.75">
      <c r="A805" s="194"/>
      <c r="B805" s="195"/>
      <c r="T805" s="193"/>
      <c r="X805" s="193"/>
      <c r="Y805" s="196"/>
    </row>
    <row r="806" spans="1:25" s="75" customFormat="1" ht="12.75">
      <c r="A806" s="194"/>
      <c r="B806" s="195"/>
      <c r="T806" s="193"/>
      <c r="X806" s="193"/>
      <c r="Y806" s="196"/>
    </row>
    <row r="807" spans="1:25" s="75" customFormat="1" ht="12.75">
      <c r="A807" s="194"/>
      <c r="B807" s="195"/>
      <c r="T807" s="193"/>
      <c r="X807" s="193"/>
      <c r="Y807" s="196"/>
    </row>
    <row r="808" spans="1:25" s="75" customFormat="1" ht="12.75">
      <c r="A808" s="194"/>
      <c r="B808" s="195"/>
      <c r="T808" s="193"/>
      <c r="X808" s="193"/>
      <c r="Y808" s="196"/>
    </row>
    <row r="809" spans="1:25" s="75" customFormat="1" ht="12.75">
      <c r="A809" s="194"/>
      <c r="B809" s="195"/>
      <c r="T809" s="193"/>
      <c r="X809" s="193"/>
      <c r="Y809" s="196"/>
    </row>
    <row r="810" spans="1:25" s="75" customFormat="1" ht="12.75">
      <c r="A810" s="194"/>
      <c r="B810" s="195"/>
      <c r="T810" s="193"/>
      <c r="X810" s="193"/>
      <c r="Y810" s="196"/>
    </row>
    <row r="811" spans="1:25" s="75" customFormat="1" ht="12.75">
      <c r="A811" s="194"/>
      <c r="B811" s="195"/>
      <c r="T811" s="193"/>
      <c r="X811" s="193"/>
      <c r="Y811" s="196"/>
    </row>
    <row r="812" spans="1:25" s="75" customFormat="1" ht="12.75">
      <c r="A812" s="194"/>
      <c r="B812" s="195"/>
      <c r="T812" s="193"/>
      <c r="X812" s="193"/>
      <c r="Y812" s="196"/>
    </row>
    <row r="813" spans="1:25" s="75" customFormat="1" ht="12.75">
      <c r="A813" s="194"/>
      <c r="B813" s="195"/>
      <c r="T813" s="193"/>
      <c r="X813" s="193"/>
      <c r="Y813" s="196"/>
    </row>
    <row r="814" spans="1:25" s="75" customFormat="1" ht="12.75">
      <c r="A814" s="194"/>
      <c r="B814" s="195"/>
      <c r="T814" s="193"/>
      <c r="X814" s="193"/>
      <c r="Y814" s="196"/>
    </row>
    <row r="815" spans="1:25" s="75" customFormat="1" ht="12.75">
      <c r="A815" s="194"/>
      <c r="B815" s="195"/>
      <c r="T815" s="193"/>
      <c r="X815" s="193"/>
      <c r="Y815" s="196"/>
    </row>
    <row r="816" spans="1:25" s="75" customFormat="1" ht="12.75">
      <c r="A816" s="194"/>
      <c r="B816" s="195"/>
      <c r="T816" s="193"/>
      <c r="X816" s="193"/>
      <c r="Y816" s="196"/>
    </row>
    <row r="817" spans="1:25" s="75" customFormat="1" ht="12.75">
      <c r="A817" s="194"/>
      <c r="B817" s="195"/>
      <c r="T817" s="193"/>
      <c r="X817" s="193"/>
      <c r="Y817" s="196"/>
    </row>
    <row r="818" spans="1:25" s="75" customFormat="1" ht="12.75">
      <c r="A818" s="194"/>
      <c r="B818" s="195"/>
      <c r="T818" s="193"/>
      <c r="X818" s="193"/>
      <c r="Y818" s="196"/>
    </row>
    <row r="819" spans="1:25" s="75" customFormat="1" ht="12.75">
      <c r="A819" s="194"/>
      <c r="B819" s="195"/>
      <c r="T819" s="193"/>
      <c r="X819" s="193"/>
      <c r="Y819" s="196"/>
    </row>
    <row r="820" spans="1:25" s="75" customFormat="1" ht="12.75">
      <c r="A820" s="194"/>
      <c r="B820" s="195"/>
      <c r="T820" s="193"/>
      <c r="X820" s="193"/>
      <c r="Y820" s="196"/>
    </row>
    <row r="821" spans="1:25" s="75" customFormat="1" ht="12.75">
      <c r="A821" s="194"/>
      <c r="B821" s="195"/>
      <c r="T821" s="193"/>
      <c r="X821" s="193"/>
      <c r="Y821" s="196"/>
    </row>
    <row r="822" spans="1:25" s="75" customFormat="1" ht="12.75">
      <c r="A822" s="194"/>
      <c r="B822" s="195"/>
      <c r="T822" s="193"/>
      <c r="X822" s="193"/>
      <c r="Y822" s="196"/>
    </row>
    <row r="823" spans="1:25" s="75" customFormat="1" ht="12.75">
      <c r="A823" s="194"/>
      <c r="B823" s="195"/>
      <c r="T823" s="193"/>
      <c r="X823" s="193"/>
      <c r="Y823" s="196"/>
    </row>
    <row r="824" spans="1:25" s="75" customFormat="1" ht="12.75">
      <c r="A824" s="194"/>
      <c r="B824" s="195"/>
      <c r="T824" s="193"/>
      <c r="X824" s="193"/>
      <c r="Y824" s="196"/>
    </row>
    <row r="825" spans="1:25" s="75" customFormat="1" ht="12.75">
      <c r="A825" s="194"/>
      <c r="B825" s="195"/>
      <c r="T825" s="193"/>
      <c r="X825" s="193"/>
      <c r="Y825" s="196"/>
    </row>
    <row r="826" spans="1:25" s="75" customFormat="1" ht="12.75">
      <c r="A826" s="194"/>
      <c r="B826" s="195"/>
      <c r="T826" s="193"/>
      <c r="X826" s="193"/>
      <c r="Y826" s="196"/>
    </row>
    <row r="827" spans="1:25" s="75" customFormat="1" ht="12.75">
      <c r="A827" s="194"/>
      <c r="B827" s="195"/>
      <c r="T827" s="193"/>
      <c r="X827" s="193"/>
      <c r="Y827" s="196"/>
    </row>
    <row r="828" spans="1:25" s="75" customFormat="1" ht="12.75">
      <c r="A828" s="194"/>
      <c r="B828" s="195"/>
      <c r="T828" s="193"/>
      <c r="X828" s="193"/>
      <c r="Y828" s="196"/>
    </row>
    <row r="829" spans="1:25" s="75" customFormat="1" ht="12.75">
      <c r="A829" s="194"/>
      <c r="B829" s="195"/>
      <c r="T829" s="193"/>
      <c r="X829" s="193"/>
      <c r="Y829" s="196"/>
    </row>
    <row r="830" spans="1:25" s="75" customFormat="1" ht="12.75">
      <c r="A830" s="194"/>
      <c r="B830" s="195"/>
      <c r="T830" s="193"/>
      <c r="X830" s="193"/>
      <c r="Y830" s="196"/>
    </row>
    <row r="831" spans="1:25" s="75" customFormat="1" ht="12.75">
      <c r="A831" s="194"/>
      <c r="B831" s="195"/>
      <c r="T831" s="193"/>
      <c r="X831" s="193"/>
      <c r="Y831" s="196"/>
    </row>
    <row r="832" spans="1:25" s="75" customFormat="1" ht="12.75">
      <c r="A832" s="194"/>
      <c r="B832" s="195"/>
      <c r="T832" s="193"/>
      <c r="X832" s="193"/>
      <c r="Y832" s="196"/>
    </row>
    <row r="833" spans="1:25" s="75" customFormat="1" ht="12.75">
      <c r="A833" s="194"/>
      <c r="B833" s="195"/>
      <c r="T833" s="193"/>
      <c r="X833" s="193"/>
      <c r="Y833" s="196"/>
    </row>
    <row r="834" spans="1:25" s="75" customFormat="1" ht="12.75">
      <c r="A834" s="194"/>
      <c r="B834" s="195"/>
      <c r="T834" s="193"/>
      <c r="X834" s="193"/>
      <c r="Y834" s="196"/>
    </row>
    <row r="835" spans="1:25" s="75" customFormat="1" ht="12.75">
      <c r="A835" s="194"/>
      <c r="B835" s="195"/>
      <c r="T835" s="193"/>
      <c r="X835" s="193"/>
      <c r="Y835" s="196"/>
    </row>
    <row r="836" spans="1:25" s="75" customFormat="1" ht="12.75">
      <c r="A836" s="194"/>
      <c r="B836" s="195"/>
      <c r="T836" s="193"/>
      <c r="X836" s="193"/>
      <c r="Y836" s="196"/>
    </row>
    <row r="837" spans="1:25" s="75" customFormat="1" ht="12.75">
      <c r="A837" s="194"/>
      <c r="B837" s="195"/>
      <c r="T837" s="193"/>
      <c r="X837" s="193"/>
      <c r="Y837" s="196"/>
    </row>
    <row r="838" spans="1:25" s="75" customFormat="1" ht="12.75">
      <c r="A838" s="194"/>
      <c r="B838" s="195"/>
      <c r="T838" s="193"/>
      <c r="X838" s="193"/>
      <c r="Y838" s="196"/>
    </row>
    <row r="839" spans="1:25" s="75" customFormat="1" ht="12.75">
      <c r="A839" s="194"/>
      <c r="B839" s="195"/>
      <c r="T839" s="193"/>
      <c r="X839" s="193"/>
      <c r="Y839" s="196"/>
    </row>
    <row r="840" spans="1:25" s="75" customFormat="1" ht="12.75">
      <c r="A840" s="194"/>
      <c r="B840" s="195"/>
      <c r="T840" s="193"/>
      <c r="X840" s="193"/>
      <c r="Y840" s="196"/>
    </row>
    <row r="841" spans="1:25" s="75" customFormat="1" ht="12.75">
      <c r="A841" s="194"/>
      <c r="B841" s="195"/>
      <c r="T841" s="193"/>
      <c r="X841" s="193"/>
      <c r="Y841" s="196"/>
    </row>
    <row r="842" spans="1:25" s="75" customFormat="1" ht="12.75">
      <c r="A842" s="194"/>
      <c r="B842" s="195"/>
      <c r="T842" s="193"/>
      <c r="X842" s="193"/>
      <c r="Y842" s="196"/>
    </row>
    <row r="843" spans="1:25" s="75" customFormat="1" ht="12.75">
      <c r="A843" s="194"/>
      <c r="B843" s="195"/>
      <c r="T843" s="193"/>
      <c r="X843" s="193"/>
      <c r="Y843" s="196"/>
    </row>
    <row r="844" spans="1:25" s="75" customFormat="1" ht="12.75">
      <c r="A844" s="194"/>
      <c r="B844" s="195"/>
      <c r="T844" s="193"/>
      <c r="X844" s="193"/>
      <c r="Y844" s="196"/>
    </row>
    <row r="845" spans="1:25" s="75" customFormat="1" ht="12.75">
      <c r="A845" s="194"/>
      <c r="B845" s="195"/>
      <c r="T845" s="193"/>
      <c r="X845" s="193"/>
      <c r="Y845" s="196"/>
    </row>
    <row r="846" spans="1:25" s="75" customFormat="1" ht="12.75">
      <c r="A846" s="194"/>
      <c r="B846" s="195"/>
      <c r="T846" s="193"/>
      <c r="X846" s="193"/>
      <c r="Y846" s="196"/>
    </row>
    <row r="847" spans="1:25" s="75" customFormat="1" ht="12.75">
      <c r="A847" s="194"/>
      <c r="B847" s="195"/>
      <c r="T847" s="193"/>
      <c r="X847" s="193"/>
      <c r="Y847" s="196"/>
    </row>
    <row r="848" spans="1:25" s="75" customFormat="1" ht="12.75">
      <c r="A848" s="194"/>
      <c r="B848" s="195"/>
      <c r="T848" s="193"/>
      <c r="X848" s="193"/>
      <c r="Y848" s="196"/>
    </row>
    <row r="849" spans="1:25" s="75" customFormat="1" ht="12.75">
      <c r="A849" s="194"/>
      <c r="B849" s="195"/>
      <c r="T849" s="193"/>
      <c r="X849" s="193"/>
      <c r="Y849" s="196"/>
    </row>
    <row r="850" spans="1:25" s="75" customFormat="1" ht="12.75">
      <c r="A850" s="194"/>
      <c r="B850" s="195"/>
      <c r="T850" s="193"/>
      <c r="X850" s="193"/>
      <c r="Y850" s="196"/>
    </row>
    <row r="851" spans="1:25" s="75" customFormat="1" ht="12.75">
      <c r="A851" s="194"/>
      <c r="B851" s="195"/>
      <c r="T851" s="193"/>
      <c r="X851" s="193"/>
      <c r="Y851" s="196"/>
    </row>
    <row r="852" spans="1:25" s="75" customFormat="1" ht="12.75">
      <c r="A852" s="194"/>
      <c r="B852" s="195"/>
      <c r="T852" s="193"/>
      <c r="X852" s="193"/>
      <c r="Y852" s="196"/>
    </row>
    <row r="853" spans="1:25" s="75" customFormat="1" ht="12.75">
      <c r="A853" s="194"/>
      <c r="B853" s="195"/>
      <c r="T853" s="193"/>
      <c r="X853" s="193"/>
      <c r="Y853" s="196"/>
    </row>
    <row r="854" spans="1:25" s="75" customFormat="1" ht="12.75">
      <c r="A854" s="194"/>
      <c r="B854" s="195"/>
      <c r="T854" s="193"/>
      <c r="X854" s="193"/>
      <c r="Y854" s="196"/>
    </row>
    <row r="855" spans="1:25" s="75" customFormat="1" ht="12.75">
      <c r="A855" s="194"/>
      <c r="B855" s="195"/>
      <c r="T855" s="193"/>
      <c r="X855" s="193"/>
      <c r="Y855" s="196"/>
    </row>
    <row r="856" spans="1:25" s="75" customFormat="1" ht="12.75">
      <c r="A856" s="194"/>
      <c r="B856" s="195"/>
      <c r="T856" s="193"/>
      <c r="X856" s="193"/>
      <c r="Y856" s="196"/>
    </row>
    <row r="857" spans="1:25" s="75" customFormat="1" ht="12.75">
      <c r="A857" s="194"/>
      <c r="B857" s="195"/>
      <c r="T857" s="193"/>
      <c r="X857" s="193"/>
      <c r="Y857" s="196"/>
    </row>
    <row r="858" spans="1:25" s="75" customFormat="1" ht="12.75">
      <c r="A858" s="194"/>
      <c r="B858" s="195"/>
      <c r="T858" s="193"/>
      <c r="X858" s="193"/>
      <c r="Y858" s="196"/>
    </row>
    <row r="859" spans="1:25" s="75" customFormat="1" ht="12.75">
      <c r="A859" s="194"/>
      <c r="B859" s="195"/>
      <c r="T859" s="193"/>
      <c r="X859" s="193"/>
      <c r="Y859" s="196"/>
    </row>
    <row r="860" spans="1:25" s="75" customFormat="1" ht="12.75">
      <c r="A860" s="194"/>
      <c r="B860" s="195"/>
      <c r="T860" s="193"/>
      <c r="X860" s="193"/>
      <c r="Y860" s="196"/>
    </row>
    <row r="861" spans="1:25" s="75" customFormat="1" ht="12.75">
      <c r="A861" s="194"/>
      <c r="B861" s="195"/>
      <c r="T861" s="193"/>
      <c r="X861" s="193"/>
      <c r="Y861" s="196"/>
    </row>
    <row r="862" spans="1:25" s="75" customFormat="1" ht="12.75">
      <c r="A862" s="194"/>
      <c r="B862" s="195"/>
      <c r="T862" s="193"/>
      <c r="X862" s="193"/>
      <c r="Y862" s="196"/>
    </row>
    <row r="863" spans="1:25" s="75" customFormat="1" ht="12.75">
      <c r="A863" s="194"/>
      <c r="B863" s="195"/>
      <c r="T863" s="193"/>
      <c r="X863" s="193"/>
      <c r="Y863" s="196"/>
    </row>
    <row r="864" spans="1:25" s="75" customFormat="1" ht="12.75">
      <c r="A864" s="194"/>
      <c r="B864" s="195"/>
      <c r="T864" s="193"/>
      <c r="X864" s="193"/>
      <c r="Y864" s="196"/>
    </row>
    <row r="865" spans="1:25" s="75" customFormat="1" ht="12.75">
      <c r="A865" s="194"/>
      <c r="B865" s="195"/>
      <c r="T865" s="193"/>
      <c r="X865" s="193"/>
      <c r="Y865" s="196"/>
    </row>
    <row r="866" spans="1:25" s="75" customFormat="1" ht="12.75">
      <c r="A866" s="194"/>
      <c r="B866" s="195"/>
      <c r="T866" s="193"/>
      <c r="X866" s="193"/>
      <c r="Y866" s="196"/>
    </row>
    <row r="867" spans="1:25" s="75" customFormat="1" ht="12.75">
      <c r="A867" s="194"/>
      <c r="B867" s="195"/>
      <c r="T867" s="193"/>
      <c r="X867" s="193"/>
      <c r="Y867" s="196"/>
    </row>
    <row r="868" spans="1:25" s="75" customFormat="1" ht="12.75">
      <c r="A868" s="194"/>
      <c r="B868" s="195"/>
      <c r="T868" s="193"/>
      <c r="X868" s="193"/>
      <c r="Y868" s="196"/>
    </row>
    <row r="869" spans="1:25" s="75" customFormat="1" ht="12.75">
      <c r="A869" s="194"/>
      <c r="B869" s="195"/>
      <c r="T869" s="193"/>
      <c r="X869" s="193"/>
      <c r="Y869" s="196"/>
    </row>
    <row r="870" spans="1:25" s="75" customFormat="1" ht="12.75">
      <c r="A870" s="194"/>
      <c r="B870" s="195"/>
      <c r="T870" s="193"/>
      <c r="X870" s="193"/>
      <c r="Y870" s="196"/>
    </row>
    <row r="871" spans="1:25" s="75" customFormat="1" ht="12.75">
      <c r="A871" s="194"/>
      <c r="B871" s="195"/>
      <c r="T871" s="193"/>
      <c r="X871" s="193"/>
      <c r="Y871" s="196"/>
    </row>
    <row r="872" spans="1:25" s="75" customFormat="1" ht="12.75">
      <c r="A872" s="194"/>
      <c r="B872" s="195"/>
      <c r="T872" s="193"/>
      <c r="X872" s="193"/>
      <c r="Y872" s="196"/>
    </row>
    <row r="873" spans="1:25" s="75" customFormat="1" ht="12.75">
      <c r="A873" s="194"/>
      <c r="B873" s="195"/>
      <c r="T873" s="193"/>
      <c r="X873" s="193"/>
      <c r="Y873" s="196"/>
    </row>
    <row r="874" spans="1:25" s="75" customFormat="1" ht="12.75">
      <c r="A874" s="194"/>
      <c r="B874" s="195"/>
      <c r="T874" s="193"/>
      <c r="X874" s="193"/>
      <c r="Y874" s="196"/>
    </row>
    <row r="875" spans="1:25" s="75" customFormat="1" ht="12.75">
      <c r="A875" s="194"/>
      <c r="B875" s="195"/>
      <c r="T875" s="193"/>
      <c r="X875" s="193"/>
      <c r="Y875" s="196"/>
    </row>
    <row r="876" spans="1:25" s="75" customFormat="1" ht="12.75">
      <c r="A876" s="194"/>
      <c r="B876" s="195"/>
      <c r="T876" s="193"/>
      <c r="X876" s="193"/>
      <c r="Y876" s="196"/>
    </row>
    <row r="877" spans="1:25" s="75" customFormat="1" ht="12.75">
      <c r="A877" s="194"/>
      <c r="B877" s="195"/>
      <c r="T877" s="193"/>
      <c r="X877" s="193"/>
      <c r="Y877" s="196"/>
    </row>
    <row r="878" spans="1:25" s="75" customFormat="1" ht="12.75">
      <c r="A878" s="194"/>
      <c r="B878" s="195"/>
      <c r="T878" s="193"/>
      <c r="X878" s="193"/>
      <c r="Y878" s="196"/>
    </row>
    <row r="879" spans="1:25" s="75" customFormat="1" ht="12.75">
      <c r="A879" s="194"/>
      <c r="B879" s="195"/>
      <c r="T879" s="193"/>
      <c r="X879" s="193"/>
      <c r="Y879" s="196"/>
    </row>
    <row r="880" spans="1:25" s="75" customFormat="1" ht="12.75">
      <c r="A880" s="194"/>
      <c r="B880" s="195"/>
      <c r="T880" s="193"/>
      <c r="X880" s="193"/>
      <c r="Y880" s="196"/>
    </row>
    <row r="881" spans="1:25" s="75" customFormat="1" ht="12.75">
      <c r="A881" s="194"/>
      <c r="B881" s="195"/>
      <c r="T881" s="193"/>
      <c r="X881" s="193"/>
      <c r="Y881" s="196"/>
    </row>
    <row r="882" spans="1:25" s="75" customFormat="1" ht="12.75">
      <c r="A882" s="194"/>
      <c r="B882" s="195"/>
      <c r="T882" s="193"/>
      <c r="X882" s="193"/>
      <c r="Y882" s="196"/>
    </row>
    <row r="883" spans="1:25" s="75" customFormat="1" ht="12.75">
      <c r="A883" s="194"/>
      <c r="B883" s="195"/>
      <c r="T883" s="193"/>
      <c r="X883" s="193"/>
      <c r="Y883" s="196"/>
    </row>
    <row r="884" spans="1:25" s="75" customFormat="1" ht="12.75">
      <c r="A884" s="194"/>
      <c r="B884" s="195"/>
      <c r="T884" s="193"/>
      <c r="X884" s="193"/>
      <c r="Y884" s="196"/>
    </row>
    <row r="885" spans="1:25" s="75" customFormat="1" ht="12.75">
      <c r="A885" s="194"/>
      <c r="B885" s="195"/>
      <c r="T885" s="193"/>
      <c r="X885" s="193"/>
      <c r="Y885" s="196"/>
    </row>
    <row r="886" spans="1:25" s="75" customFormat="1" ht="12.75">
      <c r="A886" s="194"/>
      <c r="B886" s="195"/>
      <c r="T886" s="193"/>
      <c r="X886" s="193"/>
      <c r="Y886" s="196"/>
    </row>
    <row r="887" spans="1:25" s="75" customFormat="1" ht="12.75">
      <c r="A887" s="194"/>
      <c r="B887" s="195"/>
      <c r="T887" s="193"/>
      <c r="X887" s="193"/>
      <c r="Y887" s="196"/>
    </row>
    <row r="888" spans="1:25" s="75" customFormat="1" ht="12.75">
      <c r="A888" s="194"/>
      <c r="B888" s="195"/>
      <c r="T888" s="193"/>
      <c r="X888" s="193"/>
      <c r="Y888" s="196"/>
    </row>
    <row r="889" spans="1:25" s="75" customFormat="1" ht="12.75">
      <c r="A889" s="194"/>
      <c r="B889" s="195"/>
      <c r="T889" s="193"/>
      <c r="X889" s="193"/>
      <c r="Y889" s="196"/>
    </row>
    <row r="890" spans="1:25" s="75" customFormat="1" ht="12.75">
      <c r="A890" s="194"/>
      <c r="B890" s="195"/>
      <c r="T890" s="193"/>
      <c r="X890" s="193"/>
      <c r="Y890" s="196"/>
    </row>
    <row r="891" spans="1:25" s="75" customFormat="1" ht="12.75">
      <c r="A891" s="194"/>
      <c r="B891" s="195"/>
      <c r="T891" s="193"/>
      <c r="X891" s="193"/>
      <c r="Y891" s="196"/>
    </row>
    <row r="892" spans="1:25" s="75" customFormat="1" ht="12.75">
      <c r="A892" s="194"/>
      <c r="B892" s="195"/>
      <c r="T892" s="193"/>
      <c r="X892" s="193"/>
      <c r="Y892" s="196"/>
    </row>
    <row r="893" spans="1:25" s="75" customFormat="1" ht="12.75">
      <c r="A893" s="194"/>
      <c r="B893" s="195"/>
      <c r="T893" s="193"/>
      <c r="X893" s="193"/>
      <c r="Y893" s="196"/>
    </row>
    <row r="894" spans="1:25" s="75" customFormat="1" ht="12.75">
      <c r="A894" s="194"/>
      <c r="B894" s="195"/>
      <c r="T894" s="193"/>
      <c r="X894" s="193"/>
      <c r="Y894" s="196"/>
    </row>
    <row r="895" spans="1:25" s="75" customFormat="1" ht="12.75">
      <c r="A895" s="194"/>
      <c r="B895" s="195"/>
      <c r="T895" s="193"/>
      <c r="X895" s="193"/>
      <c r="Y895" s="196"/>
    </row>
    <row r="896" spans="1:25" s="75" customFormat="1" ht="12.75">
      <c r="A896" s="194"/>
      <c r="B896" s="195"/>
      <c r="T896" s="193"/>
      <c r="X896" s="193"/>
      <c r="Y896" s="196"/>
    </row>
    <row r="897" spans="1:25" s="75" customFormat="1" ht="12.75">
      <c r="A897" s="194"/>
      <c r="B897" s="195"/>
      <c r="T897" s="193"/>
      <c r="X897" s="193"/>
      <c r="Y897" s="196"/>
    </row>
    <row r="898" spans="1:25" s="75" customFormat="1" ht="12.75">
      <c r="A898" s="194"/>
      <c r="B898" s="195"/>
      <c r="T898" s="193"/>
      <c r="X898" s="193"/>
      <c r="Y898" s="196"/>
    </row>
    <row r="899" spans="1:25" s="75" customFormat="1" ht="12.75">
      <c r="A899" s="194"/>
      <c r="B899" s="195"/>
      <c r="T899" s="193"/>
      <c r="X899" s="193"/>
      <c r="Y899" s="196"/>
    </row>
    <row r="900" spans="1:25" s="75" customFormat="1" ht="12.75">
      <c r="A900" s="194"/>
      <c r="B900" s="195"/>
      <c r="T900" s="193"/>
      <c r="X900" s="193"/>
      <c r="Y900" s="196"/>
    </row>
    <row r="901" spans="1:25" s="75" customFormat="1" ht="12.75">
      <c r="A901" s="194"/>
      <c r="B901" s="195"/>
      <c r="T901" s="193"/>
      <c r="X901" s="193"/>
      <c r="Y901" s="196"/>
    </row>
    <row r="902" spans="1:25" s="75" customFormat="1" ht="12.75">
      <c r="A902" s="194"/>
      <c r="B902" s="195"/>
      <c r="T902" s="193"/>
      <c r="X902" s="193"/>
      <c r="Y902" s="196"/>
    </row>
    <row r="903" spans="1:25" s="75" customFormat="1" ht="12.75">
      <c r="A903" s="194"/>
      <c r="B903" s="195"/>
      <c r="T903" s="193"/>
      <c r="X903" s="193"/>
      <c r="Y903" s="196"/>
    </row>
    <row r="904" spans="1:25" s="75" customFormat="1" ht="12.75">
      <c r="A904" s="194"/>
      <c r="B904" s="195"/>
      <c r="T904" s="193"/>
      <c r="X904" s="193"/>
      <c r="Y904" s="196"/>
    </row>
    <row r="905" spans="1:25" s="75" customFormat="1" ht="12.75">
      <c r="A905" s="194"/>
      <c r="B905" s="195"/>
      <c r="T905" s="193"/>
      <c r="X905" s="193"/>
      <c r="Y905" s="196"/>
    </row>
    <row r="906" spans="1:25" s="75" customFormat="1" ht="12.75">
      <c r="A906" s="194"/>
      <c r="B906" s="195"/>
      <c r="T906" s="193"/>
      <c r="X906" s="193"/>
      <c r="Y906" s="196"/>
    </row>
    <row r="907" spans="1:25" s="75" customFormat="1" ht="12.75">
      <c r="A907" s="194"/>
      <c r="B907" s="195"/>
      <c r="T907" s="193"/>
      <c r="X907" s="193"/>
      <c r="Y907" s="196"/>
    </row>
    <row r="908" spans="1:25" s="75" customFormat="1" ht="12.75">
      <c r="A908" s="194"/>
      <c r="B908" s="195"/>
      <c r="T908" s="193"/>
      <c r="X908" s="193"/>
      <c r="Y908" s="196"/>
    </row>
    <row r="909" spans="1:25" s="75" customFormat="1" ht="12.75">
      <c r="A909" s="194"/>
      <c r="B909" s="195"/>
      <c r="T909" s="193"/>
      <c r="X909" s="193"/>
      <c r="Y909" s="196"/>
    </row>
    <row r="910" spans="1:25" s="75" customFormat="1" ht="12.75">
      <c r="A910" s="194"/>
      <c r="B910" s="195"/>
      <c r="T910" s="193"/>
      <c r="X910" s="193"/>
      <c r="Y910" s="196"/>
    </row>
    <row r="911" spans="1:25" s="75" customFormat="1" ht="12.75">
      <c r="A911" s="194"/>
      <c r="B911" s="195"/>
      <c r="T911" s="193"/>
      <c r="X911" s="193"/>
      <c r="Y911" s="196"/>
    </row>
    <row r="912" spans="1:25" s="75" customFormat="1" ht="12.75">
      <c r="A912" s="194"/>
      <c r="B912" s="195"/>
      <c r="T912" s="193"/>
      <c r="X912" s="193"/>
      <c r="Y912" s="196"/>
    </row>
    <row r="913" spans="1:25" s="75" customFormat="1" ht="12.75">
      <c r="A913" s="194"/>
      <c r="B913" s="195"/>
      <c r="T913" s="193"/>
      <c r="X913" s="193"/>
      <c r="Y913" s="196"/>
    </row>
    <row r="914" spans="1:25" s="75" customFormat="1" ht="12.75">
      <c r="A914" s="194"/>
      <c r="B914" s="195"/>
      <c r="T914" s="193"/>
      <c r="X914" s="193"/>
      <c r="Y914" s="196"/>
    </row>
    <row r="915" spans="1:25" s="75" customFormat="1" ht="12.75">
      <c r="A915" s="194"/>
      <c r="B915" s="195"/>
      <c r="T915" s="193"/>
      <c r="X915" s="193"/>
      <c r="Y915" s="196"/>
    </row>
    <row r="916" spans="1:25" s="75" customFormat="1" ht="12.75">
      <c r="A916" s="194"/>
      <c r="B916" s="195"/>
      <c r="T916" s="193"/>
      <c r="X916" s="193"/>
      <c r="Y916" s="196"/>
    </row>
    <row r="917" spans="1:25" s="75" customFormat="1" ht="12.75">
      <c r="A917" s="194"/>
      <c r="B917" s="195"/>
      <c r="T917" s="193"/>
      <c r="X917" s="193"/>
      <c r="Y917" s="196"/>
    </row>
    <row r="918" spans="1:25" s="75" customFormat="1" ht="12.75">
      <c r="A918" s="194"/>
      <c r="B918" s="195"/>
      <c r="T918" s="193"/>
      <c r="X918" s="193"/>
      <c r="Y918" s="196"/>
    </row>
    <row r="919" spans="1:25" s="75" customFormat="1" ht="12.75">
      <c r="A919" s="194"/>
      <c r="B919" s="195"/>
      <c r="T919" s="193"/>
      <c r="X919" s="193"/>
      <c r="Y919" s="196"/>
    </row>
    <row r="920" spans="1:25" s="75" customFormat="1" ht="12.75">
      <c r="A920" s="194"/>
      <c r="B920" s="195"/>
      <c r="T920" s="193"/>
      <c r="X920" s="193"/>
      <c r="Y920" s="196"/>
    </row>
    <row r="921" spans="1:25" s="75" customFormat="1" ht="12.75">
      <c r="A921" s="194"/>
      <c r="B921" s="195"/>
      <c r="T921" s="193"/>
      <c r="X921" s="193"/>
      <c r="Y921" s="196"/>
    </row>
    <row r="922" spans="1:25" s="75" customFormat="1" ht="12.75">
      <c r="A922" s="194"/>
      <c r="B922" s="195"/>
      <c r="T922" s="193"/>
      <c r="X922" s="193"/>
      <c r="Y922" s="196"/>
    </row>
    <row r="923" spans="1:25" s="75" customFormat="1" ht="12.75">
      <c r="A923" s="194"/>
      <c r="B923" s="195"/>
      <c r="T923" s="193"/>
      <c r="X923" s="193"/>
      <c r="Y923" s="196"/>
    </row>
    <row r="924" spans="1:25" s="75" customFormat="1" ht="12.75">
      <c r="A924" s="194"/>
      <c r="B924" s="195"/>
      <c r="T924" s="193"/>
      <c r="X924" s="193"/>
      <c r="Y924" s="196"/>
    </row>
    <row r="925" spans="1:25" s="75" customFormat="1" ht="12.75">
      <c r="A925" s="194"/>
      <c r="B925" s="195"/>
      <c r="T925" s="193"/>
      <c r="X925" s="193"/>
      <c r="Y925" s="196"/>
    </row>
    <row r="926" spans="1:25" s="75" customFormat="1" ht="12.75">
      <c r="A926" s="194"/>
      <c r="B926" s="195"/>
      <c r="T926" s="193"/>
      <c r="X926" s="193"/>
      <c r="Y926" s="196"/>
    </row>
    <row r="927" spans="1:25" s="75" customFormat="1" ht="12.75">
      <c r="A927" s="194"/>
      <c r="B927" s="195"/>
      <c r="T927" s="193"/>
      <c r="X927" s="193"/>
      <c r="Y927" s="196"/>
    </row>
    <row r="928" spans="1:25" s="75" customFormat="1" ht="12.75">
      <c r="A928" s="194"/>
      <c r="B928" s="195"/>
      <c r="T928" s="193"/>
      <c r="X928" s="193"/>
      <c r="Y928" s="196"/>
    </row>
    <row r="929" spans="1:25" s="75" customFormat="1" ht="12.75">
      <c r="A929" s="194"/>
      <c r="B929" s="195"/>
      <c r="T929" s="193"/>
      <c r="X929" s="193"/>
      <c r="Y929" s="196"/>
    </row>
    <row r="930" spans="1:25" s="75" customFormat="1" ht="12.75">
      <c r="A930" s="194"/>
      <c r="B930" s="195"/>
      <c r="T930" s="193"/>
      <c r="X930" s="193"/>
      <c r="Y930" s="196"/>
    </row>
    <row r="931" spans="1:25" s="75" customFormat="1" ht="12.75">
      <c r="A931" s="194"/>
      <c r="B931" s="195"/>
      <c r="T931" s="193"/>
      <c r="X931" s="193"/>
      <c r="Y931" s="196"/>
    </row>
    <row r="932" spans="1:25" s="75" customFormat="1" ht="12.75">
      <c r="A932" s="194"/>
      <c r="B932" s="195"/>
      <c r="T932" s="193"/>
      <c r="X932" s="193"/>
      <c r="Y932" s="196"/>
    </row>
    <row r="933" spans="1:25" s="75" customFormat="1" ht="12.75">
      <c r="A933" s="194"/>
      <c r="B933" s="195"/>
      <c r="T933" s="193"/>
      <c r="X933" s="193"/>
      <c r="Y933" s="196"/>
    </row>
    <row r="934" spans="1:25" s="75" customFormat="1" ht="12.75">
      <c r="A934" s="194"/>
      <c r="B934" s="195"/>
      <c r="T934" s="193"/>
      <c r="X934" s="193"/>
      <c r="Y934" s="196"/>
    </row>
    <row r="935" spans="1:25" s="75" customFormat="1" ht="12.75">
      <c r="A935" s="194"/>
      <c r="B935" s="195"/>
      <c r="T935" s="193"/>
      <c r="X935" s="193"/>
      <c r="Y935" s="196"/>
    </row>
    <row r="936" spans="1:25" s="75" customFormat="1" ht="12.75">
      <c r="A936" s="194"/>
      <c r="B936" s="195"/>
      <c r="T936" s="193"/>
      <c r="X936" s="193"/>
      <c r="Y936" s="196"/>
    </row>
    <row r="937" spans="1:25" s="75" customFormat="1" ht="12.75">
      <c r="A937" s="194"/>
      <c r="B937" s="195"/>
      <c r="T937" s="193"/>
      <c r="X937" s="193"/>
      <c r="Y937" s="196"/>
    </row>
    <row r="938" spans="1:25" s="75" customFormat="1" ht="12.75">
      <c r="A938" s="194"/>
      <c r="B938" s="195"/>
      <c r="T938" s="193"/>
      <c r="X938" s="193"/>
      <c r="Y938" s="196"/>
    </row>
    <row r="939" spans="1:25" s="75" customFormat="1" ht="12.75">
      <c r="A939" s="194"/>
      <c r="B939" s="195"/>
      <c r="T939" s="193"/>
      <c r="X939" s="193"/>
      <c r="Y939" s="196"/>
    </row>
    <row r="940" spans="1:25" s="75" customFormat="1" ht="12.75">
      <c r="A940" s="194"/>
      <c r="B940" s="195"/>
      <c r="T940" s="193"/>
      <c r="X940" s="193"/>
      <c r="Y940" s="196"/>
    </row>
    <row r="941" spans="1:25" s="75" customFormat="1" ht="12.75">
      <c r="A941" s="194"/>
      <c r="B941" s="195"/>
      <c r="T941" s="193"/>
      <c r="X941" s="193"/>
      <c r="Y941" s="196"/>
    </row>
    <row r="942" spans="1:25" s="75" customFormat="1" ht="12.75">
      <c r="A942" s="194"/>
      <c r="B942" s="195"/>
      <c r="T942" s="193"/>
      <c r="X942" s="193"/>
      <c r="Y942" s="196"/>
    </row>
    <row r="943" spans="1:25" s="75" customFormat="1" ht="12.75">
      <c r="A943" s="194"/>
      <c r="B943" s="195"/>
      <c r="T943" s="193"/>
      <c r="X943" s="193"/>
      <c r="Y943" s="196"/>
    </row>
    <row r="944" spans="1:25" s="75" customFormat="1" ht="12.75">
      <c r="A944" s="194"/>
      <c r="B944" s="195"/>
      <c r="T944" s="193"/>
      <c r="X944" s="193"/>
      <c r="Y944" s="196"/>
    </row>
    <row r="945" spans="1:25" s="75" customFormat="1" ht="12.75">
      <c r="A945" s="194"/>
      <c r="B945" s="195"/>
      <c r="T945" s="193"/>
      <c r="X945" s="193"/>
      <c r="Y945" s="196"/>
    </row>
    <row r="946" spans="1:25" s="75" customFormat="1" ht="12.75">
      <c r="A946" s="194"/>
      <c r="B946" s="195"/>
      <c r="T946" s="193"/>
      <c r="X946" s="193"/>
      <c r="Y946" s="196"/>
    </row>
    <row r="947" spans="1:25" s="75" customFormat="1" ht="12.75">
      <c r="A947" s="194"/>
      <c r="B947" s="195"/>
      <c r="T947" s="193"/>
      <c r="X947" s="193"/>
      <c r="Y947" s="196"/>
    </row>
    <row r="948" spans="1:25" s="75" customFormat="1" ht="12.75">
      <c r="A948" s="194"/>
      <c r="B948" s="195"/>
      <c r="T948" s="193"/>
      <c r="X948" s="193"/>
      <c r="Y948" s="196"/>
    </row>
    <row r="949" spans="1:25" s="75" customFormat="1" ht="12.75">
      <c r="A949" s="194"/>
      <c r="B949" s="195"/>
      <c r="T949" s="193"/>
      <c r="X949" s="193"/>
      <c r="Y949" s="196"/>
    </row>
    <row r="950" spans="1:25" s="75" customFormat="1" ht="12.75">
      <c r="A950" s="194"/>
      <c r="B950" s="195"/>
      <c r="T950" s="193"/>
      <c r="X950" s="193"/>
      <c r="Y950" s="196"/>
    </row>
    <row r="951" spans="1:25" s="75" customFormat="1" ht="12.75">
      <c r="A951" s="194"/>
      <c r="B951" s="195"/>
      <c r="T951" s="193"/>
      <c r="X951" s="193"/>
      <c r="Y951" s="196"/>
    </row>
    <row r="952" spans="1:25" s="75" customFormat="1" ht="12.75">
      <c r="A952" s="194"/>
      <c r="B952" s="195"/>
      <c r="T952" s="193"/>
      <c r="X952" s="193"/>
      <c r="Y952" s="196"/>
    </row>
    <row r="953" spans="1:25" s="75" customFormat="1" ht="12.75">
      <c r="A953" s="194"/>
      <c r="B953" s="195"/>
      <c r="T953" s="193"/>
      <c r="X953" s="193"/>
      <c r="Y953" s="196"/>
    </row>
    <row r="954" spans="1:25" s="75" customFormat="1" ht="12.75">
      <c r="A954" s="194"/>
      <c r="B954" s="195"/>
      <c r="T954" s="193"/>
      <c r="X954" s="193"/>
      <c r="Y954" s="196"/>
    </row>
    <row r="955" spans="1:25" s="75" customFormat="1" ht="12.75">
      <c r="A955" s="194"/>
      <c r="B955" s="195"/>
      <c r="T955" s="193"/>
      <c r="X955" s="193"/>
      <c r="Y955" s="196"/>
    </row>
    <row r="956" spans="1:25" s="75" customFormat="1" ht="12.75">
      <c r="A956" s="194"/>
      <c r="B956" s="195"/>
      <c r="T956" s="193"/>
      <c r="X956" s="193"/>
      <c r="Y956" s="196"/>
    </row>
    <row r="957" spans="1:25" s="75" customFormat="1" ht="12.75">
      <c r="A957" s="194"/>
      <c r="B957" s="195"/>
      <c r="T957" s="193"/>
      <c r="X957" s="193"/>
      <c r="Y957" s="196"/>
    </row>
    <row r="958" spans="1:25" s="75" customFormat="1" ht="12.75">
      <c r="A958" s="194"/>
      <c r="B958" s="195"/>
      <c r="T958" s="193"/>
      <c r="X958" s="193"/>
      <c r="Y958" s="196"/>
    </row>
    <row r="959" spans="1:25" s="75" customFormat="1" ht="12.75">
      <c r="A959" s="194"/>
      <c r="B959" s="195"/>
      <c r="T959" s="193"/>
      <c r="X959" s="193"/>
      <c r="Y959" s="196"/>
    </row>
    <row r="960" spans="1:25" s="75" customFormat="1" ht="12.75">
      <c r="A960" s="194"/>
      <c r="B960" s="195"/>
      <c r="T960" s="193"/>
      <c r="X960" s="193"/>
      <c r="Y960" s="196"/>
    </row>
    <row r="961" spans="1:25" s="75" customFormat="1" ht="12.75">
      <c r="A961" s="194"/>
      <c r="B961" s="195"/>
      <c r="T961" s="193"/>
      <c r="X961" s="193"/>
      <c r="Y961" s="196"/>
    </row>
    <row r="962" spans="1:25" s="75" customFormat="1" ht="12.75">
      <c r="A962" s="194"/>
      <c r="B962" s="195"/>
      <c r="T962" s="193"/>
      <c r="X962" s="193"/>
      <c r="Y962" s="196"/>
    </row>
    <row r="963" spans="1:25" s="75" customFormat="1" ht="12.75">
      <c r="A963" s="194"/>
      <c r="B963" s="195"/>
      <c r="T963" s="193"/>
      <c r="X963" s="193"/>
      <c r="Y963" s="196"/>
    </row>
    <row r="964" spans="1:25" s="75" customFormat="1" ht="12.75">
      <c r="A964" s="194"/>
      <c r="B964" s="195"/>
      <c r="T964" s="193"/>
      <c r="X964" s="193"/>
      <c r="Y964" s="196"/>
    </row>
    <row r="965" spans="1:25" s="75" customFormat="1" ht="12.75">
      <c r="A965" s="194"/>
      <c r="B965" s="195"/>
      <c r="T965" s="193"/>
      <c r="X965" s="193"/>
      <c r="Y965" s="196"/>
    </row>
    <row r="966" spans="1:25" s="75" customFormat="1" ht="12.75">
      <c r="A966" s="194"/>
      <c r="B966" s="195"/>
      <c r="T966" s="193"/>
      <c r="X966" s="193"/>
      <c r="Y966" s="196"/>
    </row>
    <row r="967" spans="1:25" s="75" customFormat="1" ht="12.75">
      <c r="A967" s="194"/>
      <c r="B967" s="195"/>
      <c r="T967" s="193"/>
      <c r="X967" s="193"/>
      <c r="Y967" s="196"/>
    </row>
    <row r="968" spans="1:25" s="75" customFormat="1" ht="12.75">
      <c r="A968" s="194"/>
      <c r="B968" s="195"/>
      <c r="T968" s="193"/>
      <c r="X968" s="193"/>
      <c r="Y968" s="196"/>
    </row>
    <row r="969" spans="1:25" s="75" customFormat="1" ht="12.75">
      <c r="A969" s="194"/>
      <c r="B969" s="195"/>
      <c r="T969" s="193"/>
      <c r="X969" s="193"/>
      <c r="Y969" s="196"/>
    </row>
    <row r="970" spans="1:25" s="75" customFormat="1" ht="12.75">
      <c r="A970" s="194"/>
      <c r="B970" s="195"/>
      <c r="T970" s="193"/>
      <c r="X970" s="193"/>
      <c r="Y970" s="196"/>
    </row>
    <row r="971" spans="1:25" s="75" customFormat="1" ht="12.75">
      <c r="A971" s="194"/>
      <c r="B971" s="195"/>
      <c r="T971" s="193"/>
      <c r="X971" s="193"/>
      <c r="Y971" s="196"/>
    </row>
    <row r="972" spans="1:25" s="75" customFormat="1" ht="12.75">
      <c r="A972" s="194"/>
      <c r="B972" s="195"/>
      <c r="T972" s="193"/>
      <c r="X972" s="193"/>
      <c r="Y972" s="196"/>
    </row>
    <row r="973" spans="1:25" s="75" customFormat="1" ht="12.75">
      <c r="A973" s="194"/>
      <c r="B973" s="195"/>
      <c r="T973" s="193"/>
      <c r="X973" s="193"/>
      <c r="Y973" s="196"/>
    </row>
    <row r="974" spans="1:25" s="75" customFormat="1" ht="12.75">
      <c r="A974" s="194"/>
      <c r="B974" s="195"/>
      <c r="T974" s="193"/>
      <c r="X974" s="193"/>
      <c r="Y974" s="196"/>
    </row>
    <row r="975" spans="1:25" s="75" customFormat="1" ht="12.75">
      <c r="A975" s="194"/>
      <c r="B975" s="195"/>
      <c r="T975" s="193"/>
      <c r="X975" s="193"/>
      <c r="Y975" s="196"/>
    </row>
    <row r="976" spans="1:25" s="75" customFormat="1" ht="12.75">
      <c r="A976" s="194"/>
      <c r="B976" s="195"/>
      <c r="T976" s="193"/>
      <c r="X976" s="193"/>
      <c r="Y976" s="196"/>
    </row>
    <row r="977" spans="1:25" s="75" customFormat="1" ht="12.75">
      <c r="A977" s="194"/>
      <c r="B977" s="195"/>
      <c r="T977" s="193"/>
      <c r="X977" s="193"/>
      <c r="Y977" s="196"/>
    </row>
    <row r="978" spans="1:25" s="75" customFormat="1" ht="12.75">
      <c r="A978" s="194"/>
      <c r="B978" s="195"/>
      <c r="T978" s="193"/>
      <c r="X978" s="193"/>
      <c r="Y978" s="196"/>
    </row>
    <row r="979" spans="1:25" s="75" customFormat="1" ht="12.75">
      <c r="A979" s="194"/>
      <c r="B979" s="195"/>
      <c r="T979" s="193"/>
      <c r="X979" s="193"/>
      <c r="Y979" s="196"/>
    </row>
    <row r="980" spans="1:25" s="75" customFormat="1" ht="12.75">
      <c r="A980" s="194"/>
      <c r="B980" s="195"/>
      <c r="T980" s="193"/>
      <c r="X980" s="193"/>
      <c r="Y980" s="196"/>
    </row>
    <row r="981" spans="1:25" s="75" customFormat="1" ht="12.75">
      <c r="A981" s="194"/>
      <c r="B981" s="195"/>
      <c r="T981" s="193"/>
      <c r="X981" s="193"/>
      <c r="Y981" s="196"/>
    </row>
    <row r="982" spans="1:25" s="75" customFormat="1" ht="12.75">
      <c r="A982" s="194"/>
      <c r="B982" s="195"/>
      <c r="T982" s="193"/>
      <c r="X982" s="193"/>
      <c r="Y982" s="196"/>
    </row>
    <row r="983" spans="1:25" s="75" customFormat="1" ht="12.75">
      <c r="A983" s="194"/>
      <c r="B983" s="195"/>
      <c r="T983" s="193"/>
      <c r="X983" s="193"/>
      <c r="Y983" s="196"/>
    </row>
    <row r="984" spans="1:25" s="75" customFormat="1" ht="12.75">
      <c r="A984" s="194"/>
      <c r="B984" s="195"/>
      <c r="T984" s="193"/>
      <c r="X984" s="193"/>
      <c r="Y984" s="196"/>
    </row>
    <row r="985" spans="1:25" s="75" customFormat="1" ht="12.75">
      <c r="A985" s="194"/>
      <c r="B985" s="195"/>
      <c r="T985" s="193"/>
      <c r="X985" s="193"/>
      <c r="Y985" s="196"/>
    </row>
    <row r="986" spans="1:25" s="75" customFormat="1" ht="12.75">
      <c r="A986" s="194"/>
      <c r="B986" s="195"/>
      <c r="T986" s="193"/>
      <c r="X986" s="193"/>
      <c r="Y986" s="196"/>
    </row>
    <row r="987" spans="1:25" s="75" customFormat="1" ht="12.75">
      <c r="A987" s="194"/>
      <c r="B987" s="195"/>
      <c r="T987" s="193"/>
      <c r="X987" s="193"/>
      <c r="Y987" s="196"/>
    </row>
    <row r="988" spans="1:25" s="75" customFormat="1" ht="12.75">
      <c r="A988" s="194"/>
      <c r="B988" s="195"/>
      <c r="T988" s="193"/>
      <c r="X988" s="193"/>
      <c r="Y988" s="196"/>
    </row>
    <row r="989" spans="1:25" s="75" customFormat="1" ht="12.75">
      <c r="A989" s="194"/>
      <c r="B989" s="195"/>
      <c r="T989" s="193"/>
      <c r="X989" s="193"/>
      <c r="Y989" s="196"/>
    </row>
    <row r="990" spans="1:25" s="75" customFormat="1" ht="12.75">
      <c r="A990" s="194"/>
      <c r="B990" s="195"/>
      <c r="T990" s="193"/>
      <c r="X990" s="193"/>
      <c r="Y990" s="196"/>
    </row>
    <row r="991" spans="1:25" s="75" customFormat="1" ht="12.75">
      <c r="A991" s="194"/>
      <c r="B991" s="195"/>
      <c r="T991" s="193"/>
      <c r="X991" s="193"/>
      <c r="Y991" s="196"/>
    </row>
    <row r="992" spans="1:25" s="75" customFormat="1" ht="12.75">
      <c r="A992" s="194"/>
      <c r="B992" s="195"/>
      <c r="T992" s="193"/>
      <c r="X992" s="193"/>
      <c r="Y992" s="196"/>
    </row>
    <row r="993" spans="1:25" s="75" customFormat="1" ht="12.75">
      <c r="A993" s="194"/>
      <c r="B993" s="195"/>
      <c r="T993" s="193"/>
      <c r="X993" s="193"/>
      <c r="Y993" s="196"/>
    </row>
    <row r="994" spans="1:25" s="75" customFormat="1" ht="12.75">
      <c r="A994" s="194"/>
      <c r="B994" s="195"/>
      <c r="T994" s="193"/>
      <c r="X994" s="193"/>
      <c r="Y994" s="196"/>
    </row>
    <row r="995" spans="1:25" s="75" customFormat="1" ht="12.75">
      <c r="A995" s="194"/>
      <c r="B995" s="195"/>
      <c r="T995" s="193"/>
      <c r="X995" s="193"/>
      <c r="Y995" s="196"/>
    </row>
    <row r="996" spans="1:25" s="75" customFormat="1" ht="12.75">
      <c r="A996" s="194"/>
      <c r="B996" s="195"/>
      <c r="T996" s="193"/>
      <c r="X996" s="193"/>
      <c r="Y996" s="196"/>
    </row>
    <row r="997" spans="1:25" s="75" customFormat="1" ht="12.75">
      <c r="A997" s="194"/>
      <c r="B997" s="195"/>
      <c r="T997" s="193"/>
      <c r="X997" s="193"/>
      <c r="Y997" s="196"/>
    </row>
    <row r="998" spans="1:25" s="75" customFormat="1" ht="12.75">
      <c r="A998" s="194"/>
      <c r="B998" s="195"/>
      <c r="T998" s="193"/>
      <c r="X998" s="193"/>
      <c r="Y998" s="196"/>
    </row>
    <row r="999" spans="1:25" s="75" customFormat="1" ht="12.75">
      <c r="A999" s="194"/>
      <c r="B999" s="195"/>
      <c r="T999" s="193"/>
      <c r="X999" s="193"/>
      <c r="Y999" s="196"/>
    </row>
    <row r="1000" spans="1:25" s="75" customFormat="1" ht="12.75">
      <c r="A1000" s="194"/>
      <c r="B1000" s="195"/>
      <c r="T1000" s="193"/>
      <c r="X1000" s="193"/>
      <c r="Y1000" s="196"/>
    </row>
    <row r="1001" spans="1:25" s="75" customFormat="1" ht="12.75">
      <c r="A1001" s="194"/>
      <c r="B1001" s="195"/>
      <c r="T1001" s="193"/>
      <c r="X1001" s="193"/>
      <c r="Y1001" s="196"/>
    </row>
    <row r="1002" spans="1:25" s="75" customFormat="1" ht="12.75">
      <c r="A1002" s="194"/>
      <c r="B1002" s="195"/>
      <c r="T1002" s="193"/>
      <c r="X1002" s="193"/>
      <c r="Y1002" s="196"/>
    </row>
    <row r="1003" spans="1:25" s="75" customFormat="1" ht="12.75">
      <c r="A1003" s="194"/>
      <c r="B1003" s="195"/>
      <c r="T1003" s="193"/>
      <c r="X1003" s="193"/>
      <c r="Y1003" s="196"/>
    </row>
    <row r="1004" spans="1:25" s="75" customFormat="1" ht="12.75">
      <c r="A1004" s="194"/>
      <c r="B1004" s="195"/>
      <c r="T1004" s="193"/>
      <c r="X1004" s="193"/>
      <c r="Y1004" s="196"/>
    </row>
    <row r="1005" spans="1:25" s="75" customFormat="1" ht="12.75">
      <c r="A1005" s="194"/>
      <c r="B1005" s="195"/>
      <c r="T1005" s="193"/>
      <c r="X1005" s="193"/>
      <c r="Y1005" s="196"/>
    </row>
    <row r="1006" spans="1:25" s="75" customFormat="1" ht="12.75">
      <c r="A1006" s="194"/>
      <c r="B1006" s="195"/>
      <c r="T1006" s="193"/>
      <c r="X1006" s="193"/>
      <c r="Y1006" s="196"/>
    </row>
    <row r="1007" spans="1:25" s="75" customFormat="1" ht="12.75">
      <c r="A1007" s="194"/>
      <c r="B1007" s="195"/>
      <c r="T1007" s="193"/>
      <c r="X1007" s="193"/>
      <c r="Y1007" s="196"/>
    </row>
  </sheetData>
  <hyperlinks>
    <hyperlink ref="HJ12" r:id="rId1" display="mailto:webmaster@cbfwa.org"/>
    <hyperlink ref="BA3" r:id="rId2" display="http://www.nwcouncil.org/fw/budget/2007/reports/isrpdetail.asp?id=387"/>
    <hyperlink ref="BA44" r:id="rId3" display="http://www.nwcouncil.org/fw/budget/2007/reports/isrpdetail.asp?id=742"/>
    <hyperlink ref="BA45" r:id="rId4" display="http://www.nwcouncil.org/fw/budget/2007/reports/isrpdetail.asp?id=108"/>
    <hyperlink ref="BA46" r:id="rId5" display="http://www.nwcouncil.org/fw/budget/2007/reports/isrpdetail.asp?id=372"/>
    <hyperlink ref="BA47" r:id="rId6" display="http://www.nwcouncil.org/fw/budget/2007/reports/isrpdetail.asp?id=636"/>
    <hyperlink ref="BA72" r:id="rId7" display="http://www.nwcouncil.org/fw/budget/2007/reports/isrpdetail.asp?id=706"/>
    <hyperlink ref="BA48" r:id="rId8" display="http://www.nwcouncil.org/fw/budget/2007/reports/isrpdetail.asp?id=651"/>
    <hyperlink ref="AY6" r:id="rId9" display="http://www.nwcouncil.org/fw/budget/2007/reports/isrpdetail.asp?id=407"/>
    <hyperlink ref="AY7" r:id="rId10" display="http://www.nwcouncil.org/fw/budget/2007/reports/isrpdetail.asp?id=357"/>
    <hyperlink ref="BA73" r:id="rId11" display="http://www.nwcouncil.org/fw/budget/2007/reports/isrpdetail.asp?id=364"/>
    <hyperlink ref="AY8" r:id="rId12" display="http://www.nwcouncil.org/fw/budget/2007/reports/isrpdetail.asp?id=162"/>
    <hyperlink ref="AY9" r:id="rId13" display="http://www.nwcouncil.org/fw/budget/2007/reports/isrpdetail.asp?id=214"/>
    <hyperlink ref="BA74" r:id="rId14" display="http://www.nwcouncil.org/fw/budget/2007/reports/isrpdetail.asp?id=369"/>
    <hyperlink ref="AY10" r:id="rId15" display="http://www.nwcouncil.org/fw/budget/2007/reports/isrpdetail.asp?id=249"/>
    <hyperlink ref="BA49" r:id="rId16" display="http://www.nwcouncil.org/fw/budget/2007/reports/isrpdetail.asp?id=375"/>
    <hyperlink ref="BA50" r:id="rId17" display="http://www.nwcouncil.org/fw/budget/2007/reports/isrpdetail.asp?id=438"/>
    <hyperlink ref="AY23" r:id="rId18" display="http://www.nwcouncil.org/fw/budget/2007/reports/isrpdetail.asp?id=533"/>
    <hyperlink ref="AY11" r:id="rId19" display="http://www.nwcouncil.org/fw/budget/2007/reports/isrpdetail.asp?id=551"/>
    <hyperlink ref="BA51" r:id="rId20" display="http://www.nwcouncil.org/fw/budget/2007/reports/isrpdetail.asp?id=552"/>
    <hyperlink ref="AY12" r:id="rId21" display="http://www.nwcouncil.org/fw/budget/2007/reports/isrpdetail.asp?id=553"/>
    <hyperlink ref="BA75" r:id="rId22" display="http://www.nwcouncil.org/fw/budget/2007/reports/isrpdetail.asp?id=721"/>
    <hyperlink ref="AY13" r:id="rId23" display="http://www.nwcouncil.org/fw/budget/2007/reports/isrpdetail.asp?id=753"/>
    <hyperlink ref="BA76" r:id="rId24" display="http://www.nwcouncil.org/fw/budget/2007/reports/isrpdetail.asp?id=805"/>
    <hyperlink ref="BJ44" r:id="rId25" display="http://www.nwcouncil.org/fw/budget/2007/reports/isrpdetail.asp?id=361"/>
    <hyperlink ref="BJ45" r:id="rId26" display="http://www.nwcouncil.org/fw/budget/2007/reports/isrpdetail.asp?id=229"/>
    <hyperlink ref="BJ46" r:id="rId27" display="http://www.nwcouncil.org/fw/budget/2007/reports/isrpdetail.asp?id=398"/>
    <hyperlink ref="BJ47" r:id="rId28" display="http://www.nwcouncil.org/fw/budget/2007/reports/isrpdetail.asp?id=696"/>
    <hyperlink ref="BJ72" r:id="rId29" display="http://www.nwcouncil.org/fw/budget/2007/reports/isrpdetail.asp?id=212"/>
    <hyperlink ref="BH23" r:id="rId30" display="http://www.nwcouncil.org/fw/budget/2007/reports/isrpdetail.asp?id=335"/>
    <hyperlink ref="BJ48" r:id="rId31" display="http://www.nwcouncil.org/fw/budget/2007/reports/isrpdetail.asp?id=223"/>
    <hyperlink ref="BH6" r:id="rId32" display="http://www.nwcouncil.org/fw/budget/2007/reports/isrpdetail.asp?id=252"/>
    <hyperlink ref="BH11" r:id="rId33" display="http://www.nwcouncil.org/fw/budget/2007/reports/isrpdetail.asp?id=807"/>
    <hyperlink ref="BJ51" r:id="rId34" display="http://www.nwcouncil.org/fw/budget/2007/reports/isrpdetail.asp?id=190"/>
    <hyperlink ref="BH12" r:id="rId35" display="http://www.nwcouncil.org/fw/budget/2007/reports/isrpdetail.asp?id=192"/>
    <hyperlink ref="BJ49" r:id="rId36" display="http://www.nwcouncil.org/fw/budget/2007/reports/isrpdetail.asp?id=525"/>
    <hyperlink ref="BJ74" r:id="rId37" display="http://www.nwcouncil.org/fw/budget/2007/reports/isrpdetail.asp?id=316"/>
    <hyperlink ref="BJ3" r:id="rId38" display="http://www.nwcouncil.org/fw/budget/2007/reports/isrpdetail.asp?id=164"/>
    <hyperlink ref="BH9" r:id="rId39" display="http://www.nwcouncil.org/fw/budget/2007/reports/isrpdetail.asp?id=382"/>
    <hyperlink ref="BH10" r:id="rId40" display="http://www.nwcouncil.org/fw/budget/2007/reports/isrpdetail.asp?id=464"/>
    <hyperlink ref="BJ50" r:id="rId41" display="http://www.nwcouncil.org/fw/budget/2007/reports/isrpdetail.asp?id=469"/>
    <hyperlink ref="HJ23" r:id="rId42" display="mailto:webmaster@cbfwa.org"/>
    <hyperlink ref="BJ75" r:id="rId43" display="http://www.nwcouncil.org/fw/budget/2007/reports/isrpdetail.asp?id=497"/>
    <hyperlink ref="BH13" r:id="rId44" display="http://www.nwcouncil.org/fw/budget/2007/reports/isrpdetail.asp?id=524"/>
    <hyperlink ref="BJ76" r:id="rId45" display="http://www.nwcouncil.org/fw/budget/2007/reports/isrpdetail.asp?id=576"/>
    <hyperlink ref="HJ18" r:id="rId46" display="mailto:webmaster@cbfwa.org"/>
    <hyperlink ref="BJ73" r:id="rId47" display="http://www.nwcouncil.org/fw/budget/2007/reports/isrpdetail.asp?id=307"/>
    <hyperlink ref="BH8" r:id="rId48" display="http://www.nwcouncil.org/fw/budget/2007/reports/isrpdetail.asp?id=209"/>
    <hyperlink ref="HL46" r:id="rId49" display="mailto:webmaster@cbfwa.org"/>
    <hyperlink ref="HL77" r:id="rId50" display="mailto:webmaster@cbfwa.org"/>
    <hyperlink ref="BH7" r:id="rId51" display="http://www.nwcouncil.org/fw/budget/2007/reports/isrpdetail.asp?id=314"/>
    <hyperlink ref="BS48" r:id="rId52" display="http://www.nwcouncil.org/fw/budget/2007/reports/isrpdetail.asp?id=415"/>
    <hyperlink ref="BS45" r:id="rId53" display="http://www.nwcouncil.org/fw/budget/2007/reports/isrpdetail.asp?id=557"/>
    <hyperlink ref="BS46" r:id="rId54" display="http://www.nwcouncil.org/fw/budget/2007/reports/isrpdetail.asp?id=354"/>
    <hyperlink ref="BS47" r:id="rId55" display="http://www.nwcouncil.org/fw/budget/2007/reports/isrpdetail.asp?id=204"/>
    <hyperlink ref="BQ11" r:id="rId56" display="http://www.nwcouncil.org/fw/budget/2007/reports/isrpdetail.asp?id=510"/>
    <hyperlink ref="BS51" r:id="rId57" display="http://www.nwcouncil.org/fw/budget/2007/reports/isrpdetail.asp?id=385"/>
    <hyperlink ref="BS72" r:id="rId58" display="http://www.nwcouncil.org/fw/budget/2007/reports/isrpdetail.asp?id=632"/>
    <hyperlink ref="BQ12" r:id="rId59" display="http://www.nwcouncil.org/fw/budget/2007/reports/isrpdetail.asp?id=113"/>
    <hyperlink ref="BQ10" r:id="rId60" display="http://www.nwcouncil.org/fw/budget/2007/reports/isrpdetail.asp?id=828"/>
    <hyperlink ref="BS49" r:id="rId61" display="http://www.nwcouncil.org/fw/budget/2007/reports/isrpdetail.asp?id=353"/>
    <hyperlink ref="BS75" r:id="rId62" display="http://www.nwcouncil.org/fw/budget/2007/reports/isrpdetail.asp?id=601"/>
    <hyperlink ref="BS3" r:id="rId63" display="http://www.nwcouncil.org/fw/budget/2007/reports/isrpdetail.asp?id=244"/>
    <hyperlink ref="BQ23" r:id="rId64" display="http://www.nwcouncil.org/fw/budget/2007/reports/isrpdetail.asp?id=369"/>
    <hyperlink ref="BS44" r:id="rId65" display="http://www.nwcouncil.org/fw/budget/2007/reports/isrpdetail.asp?id=365"/>
    <hyperlink ref="BQ8" r:id="rId66" display="http://www.nwcouncil.org/fw/budget/2007/reports/isrpdetail.asp?id=542"/>
    <hyperlink ref="BS74" r:id="rId67" display="http://www.nwcouncil.org/fw/budget/2007/reports/isrpdetail.asp?id=422"/>
    <hyperlink ref="BS50" r:id="rId68" display="http://www.nwcouncil.org/fw/budget/2007/reports/isrpdetail.asp?id=190"/>
    <hyperlink ref="HL64" r:id="rId69" display="mailto:webmaster@cbfwa.org"/>
    <hyperlink ref="BQ13" r:id="rId70" display="http://www.nwcouncil.org/fw/budget/2007/reports/isrpdetail.asp?id=624"/>
    <hyperlink ref="BS76" r:id="rId71" display="http://www.nwcouncil.org/fw/budget/2007/reports/isrpdetail.asp?id=664"/>
    <hyperlink ref="HJ35" r:id="rId72" display="mailto:webmaster@cbfwa.org"/>
    <hyperlink ref="BQ6" r:id="rId73" display="http://www.nwcouncil.org/fw/budget/2007/reports/isrpdetail.asp?id=232"/>
    <hyperlink ref="BQ7" r:id="rId74" display="http://www.nwcouncil.org/fw/budget/2007/reports/isrpdetail.asp?id=108"/>
    <hyperlink ref="BS73" r:id="rId75" display="http://www.nwcouncil.org/fw/budget/2007/reports/isrpdetail.asp?id=177"/>
    <hyperlink ref="HL48" r:id="rId76" display="mailto:webmaster@cbfwa.org"/>
    <hyperlink ref="HL86" r:id="rId77" display="mailto:webmaster@cbfwa.org"/>
    <hyperlink ref="BQ9" r:id="rId78" display="http://www.nwcouncil.org/fw/budget/2007/reports/isrpdetail.asp?id=403"/>
    <hyperlink ref="BB72:HL72" r:id="rId79" display="mailto:webmaster@cbfwa.org"/>
    <hyperlink ref="HL56" r:id="rId80" display="mailto:webmaster@cbfwa.org"/>
    <hyperlink ref="BJ77" r:id="rId81" display="http://www.nwcouncil.org/fw/budget/2007/reports/isrpdetail.asp?id=712"/>
    <hyperlink ref="BS77" r:id="rId82" display="http://www.nwcouncil.org/fw/budget/2007/reports/isrpdetail.asp?id=816"/>
    <hyperlink ref="HL125" r:id="rId83" display="mailto:webmaster@cbfwa.org"/>
    <hyperlink ref="HK12" r:id="rId84" display="mailto:webmaster@cbfwa.org"/>
    <hyperlink ref="BB3" r:id="rId85" display="http://www.nwcouncil.org/fw/budget/2007/reports/isrpdetail.asp?id=387"/>
    <hyperlink ref="AZ6" r:id="rId86" display="http://www.nwcouncil.org/fw/budget/2007/reports/isrpdetail.asp?id=407"/>
    <hyperlink ref="AZ7" r:id="rId87" display="http://www.nwcouncil.org/fw/budget/2007/reports/isrpdetail.asp?id=357"/>
    <hyperlink ref="AZ8" r:id="rId88" display="http://www.nwcouncil.org/fw/budget/2007/reports/isrpdetail.asp?id=162"/>
    <hyperlink ref="AZ9" r:id="rId89" display="http://www.nwcouncil.org/fw/budget/2007/reports/isrpdetail.asp?id=214"/>
    <hyperlink ref="AZ10" r:id="rId90" display="http://www.nwcouncil.org/fw/budget/2007/reports/isrpdetail.asp?id=249"/>
    <hyperlink ref="AZ23" r:id="rId91" display="http://www.nwcouncil.org/fw/budget/2007/reports/isrpdetail.asp?id=533"/>
    <hyperlink ref="AZ11" r:id="rId92" display="http://www.nwcouncil.org/fw/budget/2007/reports/isrpdetail.asp?id=551"/>
    <hyperlink ref="AZ12" r:id="rId93" display="http://www.nwcouncil.org/fw/budget/2007/reports/isrpdetail.asp?id=553"/>
    <hyperlink ref="AZ13" r:id="rId94" display="http://www.nwcouncil.org/fw/budget/2007/reports/isrpdetail.asp?id=753"/>
    <hyperlink ref="BI23" r:id="rId95" display="http://www.nwcouncil.org/fw/budget/2007/reports/isrpdetail.asp?id=335"/>
    <hyperlink ref="BI6" r:id="rId96" display="http://www.nwcouncil.org/fw/budget/2007/reports/isrpdetail.asp?id=252"/>
    <hyperlink ref="BI11" r:id="rId97" display="http://www.nwcouncil.org/fw/budget/2007/reports/isrpdetail.asp?id=807"/>
    <hyperlink ref="BI12" r:id="rId98" display="http://www.nwcouncil.org/fw/budget/2007/reports/isrpdetail.asp?id=192"/>
    <hyperlink ref="BK3" r:id="rId99" display="http://www.nwcouncil.org/fw/budget/2007/reports/isrpdetail.asp?id=164"/>
    <hyperlink ref="BI9" r:id="rId100" display="http://www.nwcouncil.org/fw/budget/2007/reports/isrpdetail.asp?id=382"/>
    <hyperlink ref="BI10" r:id="rId101" display="http://www.nwcouncil.org/fw/budget/2007/reports/isrpdetail.asp?id=464"/>
    <hyperlink ref="HK23" r:id="rId102" display="mailto:webmaster@cbfwa.org"/>
    <hyperlink ref="BI13" r:id="rId103" display="http://www.nwcouncil.org/fw/budget/2007/reports/isrpdetail.asp?id=524"/>
    <hyperlink ref="HK18" r:id="rId104" display="mailto:webmaster@cbfwa.org"/>
    <hyperlink ref="BI8" r:id="rId105" display="http://www.nwcouncil.org/fw/budget/2007/reports/isrpdetail.asp?id=209"/>
    <hyperlink ref="BI7" r:id="rId106" display="http://www.nwcouncil.org/fw/budget/2007/reports/isrpdetail.asp?id=314"/>
    <hyperlink ref="BR11" r:id="rId107" display="http://www.nwcouncil.org/fw/budget/2007/reports/isrpdetail.asp?id=510"/>
    <hyperlink ref="BR12" r:id="rId108" display="http://www.nwcouncil.org/fw/budget/2007/reports/isrpdetail.asp?id=113"/>
    <hyperlink ref="BR10" r:id="rId109" display="http://www.nwcouncil.org/fw/budget/2007/reports/isrpdetail.asp?id=828"/>
    <hyperlink ref="BT3" r:id="rId110" display="http://www.nwcouncil.org/fw/budget/2007/reports/isrpdetail.asp?id=244"/>
    <hyperlink ref="BR23" r:id="rId111" display="http://www.nwcouncil.org/fw/budget/2007/reports/isrpdetail.asp?id=369"/>
    <hyperlink ref="BR8" r:id="rId112" display="http://www.nwcouncil.org/fw/budget/2007/reports/isrpdetail.asp?id=542"/>
    <hyperlink ref="BR13" r:id="rId113" display="http://www.nwcouncil.org/fw/budget/2007/reports/isrpdetail.asp?id=624"/>
    <hyperlink ref="BR6" r:id="rId114" display="http://www.nwcouncil.org/fw/budget/2007/reports/isrpdetail.asp?id=232"/>
    <hyperlink ref="BR7" r:id="rId115" display="http://www.nwcouncil.org/fw/budget/2007/reports/isrpdetail.asp?id=108"/>
    <hyperlink ref="BR9" r:id="rId116" display="http://www.nwcouncil.org/fw/budget/2007/reports/isrpdetail.asp?id=403"/>
    <hyperlink ref="HM83" r:id="rId117" display="mailto:webmaster@cbfwa.org"/>
    <hyperlink ref="P44:Q44" r:id="rId118" display="http://www.nwcouncil.org/fw/budget/2007/reports/isrpdetail.asp?id=287"/>
    <hyperlink ref="V44:W44" r:id="rId119" display="http://www.nwcouncil.org/fw/budget/2007/reports/isrpdetail.asp?id=287"/>
  </hyperlinks>
  <printOptions/>
  <pageMargins left="0.5" right="0.5" top="0.75" bottom="0.75" header="0.5" footer="0.5"/>
  <pageSetup fitToHeight="50" horizontalDpi="600" verticalDpi="600" orientation="landscape" paperSize="5" scale="56" r:id="rId120"/>
  <headerFooter alignWithMargins="0">
    <oddFooter>&amp;R&amp;P</oddFooter>
  </headerFooter>
  <rowBreaks count="1" manualBreakCount="1">
    <brk id="9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West Power and Conservation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O'toole</dc:creator>
  <cp:keywords/>
  <dc:description/>
  <cp:lastModifiedBy>Patty O'toole</cp:lastModifiedBy>
  <cp:lastPrinted>2006-09-15T05:25:14Z</cp:lastPrinted>
  <dcterms:created xsi:type="dcterms:W3CDTF">2006-08-02T17:59:39Z</dcterms:created>
  <dcterms:modified xsi:type="dcterms:W3CDTF">2006-09-15T22:05:25Z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